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Triguba\Desktop\ДОКУМЕНТЫ АДМИНИСТРАЦИИ\СЕССИИ\ССД пятого созыва\36 сессия 05.09.2019 г\"/>
    </mc:Choice>
  </mc:AlternateContent>
  <bookViews>
    <workbookView xWindow="480" yWindow="120" windowWidth="27795" windowHeight="14625"/>
  </bookViews>
  <sheets>
    <sheet name="Приложение 1" sheetId="2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M2" i="2" l="1"/>
  <c r="W137" i="2" l="1"/>
  <c r="W136" i="2"/>
  <c r="W135" i="2"/>
  <c r="W134" i="2"/>
  <c r="W133" i="2"/>
  <c r="W132" i="2"/>
  <c r="W131" i="2"/>
  <c r="W130" i="2"/>
  <c r="W129" i="2"/>
  <c r="W128" i="2"/>
  <c r="W127" i="2"/>
  <c r="W126" i="2"/>
  <c r="W125" i="2"/>
  <c r="W124" i="2"/>
  <c r="W122" i="2"/>
  <c r="W123" i="2"/>
  <c r="W121" i="2"/>
  <c r="W116" i="2"/>
  <c r="W117" i="2"/>
  <c r="W118" i="2"/>
  <c r="W119" i="2"/>
  <c r="W120" i="2"/>
  <c r="W115" i="2"/>
  <c r="W113" i="2"/>
  <c r="W114" i="2"/>
  <c r="W112" i="2"/>
  <c r="W111" i="2"/>
  <c r="W110" i="2"/>
  <c r="W109" i="2"/>
  <c r="W108" i="2"/>
  <c r="W107" i="2"/>
  <c r="W106" i="2"/>
  <c r="W105" i="2"/>
  <c r="W104" i="2"/>
  <c r="W103" i="2"/>
  <c r="W102" i="2"/>
  <c r="W101" i="2"/>
  <c r="W100" i="2"/>
  <c r="W99" i="2"/>
  <c r="W98" i="2"/>
  <c r="W96" i="2"/>
  <c r="W97" i="2"/>
  <c r="W95" i="2"/>
  <c r="W93" i="2"/>
  <c r="W94" i="2"/>
  <c r="W92" i="2"/>
  <c r="W90" i="2"/>
  <c r="W91" i="2"/>
  <c r="W89" i="2"/>
  <c r="W87" i="2"/>
  <c r="W88" i="2"/>
  <c r="W86" i="2"/>
  <c r="W83" i="2"/>
  <c r="W84" i="2"/>
  <c r="W85" i="2"/>
  <c r="W82" i="2"/>
  <c r="W73" i="2"/>
  <c r="W74" i="2"/>
  <c r="W72" i="2"/>
  <c r="W70" i="2"/>
  <c r="W71" i="2"/>
  <c r="W69" i="2"/>
  <c r="W68" i="2"/>
  <c r="W67" i="2"/>
  <c r="W66" i="2"/>
  <c r="W61" i="2"/>
  <c r="W62" i="2"/>
  <c r="W63" i="2"/>
  <c r="W64" i="2"/>
  <c r="W65" i="2"/>
  <c r="W60" i="2"/>
  <c r="W59" i="2"/>
  <c r="W58" i="2"/>
  <c r="W57" i="2"/>
  <c r="W56" i="2"/>
  <c r="W53" i="2"/>
  <c r="W54" i="2"/>
  <c r="W55" i="2"/>
  <c r="W52" i="2"/>
  <c r="W48" i="2"/>
  <c r="W49" i="2"/>
  <c r="W50" i="2"/>
  <c r="W51" i="2"/>
  <c r="W47" i="2"/>
  <c r="W46" i="2"/>
  <c r="W45" i="2"/>
  <c r="W42" i="2"/>
  <c r="W41" i="2"/>
  <c r="W40" i="2"/>
  <c r="W39" i="2"/>
  <c r="W38" i="2"/>
  <c r="W37" i="2"/>
  <c r="W36" i="2"/>
  <c r="W34" i="2"/>
  <c r="W35" i="2"/>
  <c r="W33" i="2"/>
  <c r="W31" i="2"/>
  <c r="W32" i="2"/>
  <c r="W30" i="2"/>
  <c r="W29" i="2"/>
  <c r="W26" i="2"/>
  <c r="W27" i="2"/>
  <c r="W28" i="2"/>
  <c r="W25" i="2"/>
  <c r="W24" i="2"/>
  <c r="W22" i="2"/>
  <c r="W23" i="2"/>
  <c r="W21" i="2"/>
  <c r="W19" i="2"/>
  <c r="W20" i="2"/>
  <c r="W18" i="2"/>
  <c r="W17" i="2"/>
  <c r="W16" i="2"/>
  <c r="W15" i="2"/>
  <c r="W145" i="2"/>
</calcChain>
</file>

<file path=xl/sharedStrings.xml><?xml version="1.0" encoding="utf-8"?>
<sst xmlns="http://schemas.openxmlformats.org/spreadsheetml/2006/main" count="702" uniqueCount="134">
  <si>
    <t xml:space="preserve"> </t>
  </si>
  <si>
    <t>(Расшифровка подписи)</t>
  </si>
  <si>
    <t>10.09.2019</t>
  </si>
  <si>
    <t/>
  </si>
  <si>
    <t>Исполнитель:</t>
  </si>
  <si>
    <t>10 сентября 2019 г.</t>
  </si>
  <si>
    <t>"____" ________ ______ г.</t>
  </si>
  <si>
    <t>"____"__________200_г.</t>
  </si>
  <si>
    <t>С.С.Пыхтин</t>
  </si>
  <si>
    <t>Глава Тогучинского района</t>
  </si>
  <si>
    <t>Итого:</t>
  </si>
  <si>
    <t>000</t>
  </si>
  <si>
    <t>0000000000</t>
  </si>
  <si>
    <t>ИТОГО:</t>
  </si>
  <si>
    <t>ИТОГО РАСХОДОВ:</t>
  </si>
  <si>
    <t>990</t>
  </si>
  <si>
    <t>8800009990</t>
  </si>
  <si>
    <t>900</t>
  </si>
  <si>
    <t>Условно утвержденные расходы</t>
  </si>
  <si>
    <t>8800000000</t>
  </si>
  <si>
    <t>Непрограммные мероприятия бюджета Тогучинского района</t>
  </si>
  <si>
    <t>850</t>
  </si>
  <si>
    <t>8800370510</t>
  </si>
  <si>
    <t>Уплата налогов, сборов и иных платежей</t>
  </si>
  <si>
    <t>800</t>
  </si>
  <si>
    <t>Иные бюджетные ассигнования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</si>
  <si>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</si>
  <si>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</si>
  <si>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</si>
  <si>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</si>
  <si>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110</t>
  </si>
  <si>
    <t>Расходы на выплаты персоналу казенных учреждений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</si>
  <si>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</si>
  <si>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</si>
  <si>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Реализация мероприятий по обеспечению сбалансированности местных бюджетов государственной программы Новосибирской области "Управление финансами в Новосибирской области"</t>
  </si>
  <si>
    <t>8800004820</t>
  </si>
  <si>
    <t>Учреждения спорта и физической культуры, туризма</t>
  </si>
  <si>
    <t>Массовый спорт</t>
  </si>
  <si>
    <t>ФИЗИЧЕСКАЯ КУЛЬТУРА И СПОРТ</t>
  </si>
  <si>
    <t>310</t>
  </si>
  <si>
    <t>8800004910</t>
  </si>
  <si>
    <t>Публичные нормативные социальные выплаты гражданам</t>
  </si>
  <si>
    <t>300</t>
  </si>
  <si>
    <t>Социальное обеспечение и иные выплаты населению</t>
  </si>
  <si>
    <t>Доплаты к пенсиям, дополнительное пенсионное обеспечение</t>
  </si>
  <si>
    <t>Пенсионное обеспечение</t>
  </si>
  <si>
    <t>СОЦИАЛЬНАЯ ПОЛИТИКА</t>
  </si>
  <si>
    <t>88003S0510</t>
  </si>
  <si>
    <t>Софинансирование расходов в рамках реализации мероприятий по обеспечению сбалансированности местных бюджетов государственной программы Новосибирской области "Управление финансами в Новосибирской области"</t>
  </si>
  <si>
    <t>8800004400</t>
  </si>
  <si>
    <t>Дворцы и дома культуры</t>
  </si>
  <si>
    <t>Культура</t>
  </si>
  <si>
    <t>КУЛЬТУРА, КИНЕМАТОГРАФИЯ</t>
  </si>
  <si>
    <t>8800006010</t>
  </si>
  <si>
    <t>Уличное освещение</t>
  </si>
  <si>
    <t>Благоустройство</t>
  </si>
  <si>
    <t>ЖИЛИЩНО-КОММУНАЛЬНОЕ ХОЗЯЙСТВО</t>
  </si>
  <si>
    <t>8800003010</t>
  </si>
  <si>
    <t>Дорожный фонд Тогучинского района</t>
  </si>
  <si>
    <t>61004S0760</t>
  </si>
  <si>
    <t>Софинансирование расходов в рамках мероприятий по устойчивому функционированию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области"за счет местного бюджета</t>
  </si>
  <si>
    <t>6100470760</t>
  </si>
  <si>
    <t>Субсидии на реализацию мероприятий по устойчивому функционированию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</si>
  <si>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6100000000</t>
  </si>
  <si>
    <t>Государственная программа Новосибирской области "Развитие автомобильных дорог регионального, межмуниципального и местного значения в Новосибирской области"</t>
  </si>
  <si>
    <t>20004S0760</t>
  </si>
  <si>
    <t>Софинансирование расходов на реализацию мероприятий муниципальной программы «Повышение безопасности дорожного движения  по Тогучинскому району Новосибирской области на 2015-2020 годы» за счет средств областного бюджета по устойчивому функционированию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</si>
  <si>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2000470760</t>
  </si>
  <si>
    <t>Реализация мероприятий муниципальной программы «Повышение безопасности дорожного движения  по Тогучинскому району Новосибирской области на 2015-2020 годы» за счет средств областного бюджета по устойчивому функционированию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</si>
  <si>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2000000000</t>
  </si>
  <si>
    <t>Муниципальная программы "Повышение безопасности дорожного движения по Тогучинскому району Новосибирской области на 2015-2020 годы"</t>
  </si>
  <si>
    <t>Дорожное хозяйство (дорожные фонды)</t>
  </si>
  <si>
    <t>НАЦИОНАЛЬНАЯ ЭКОНОМИКА</t>
  </si>
  <si>
    <t>8800002180</t>
  </si>
  <si>
    <t>Предупреждение и ликвидация последствий чрезвычайных ситуаций и стихийных бедствий природного и техногенного характера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</si>
  <si>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</si>
  <si>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</si>
  <si>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9900051180</t>
  </si>
  <si>
    <t>120</t>
  </si>
  <si>
    <t>Расходы на выплаты персоналу государственных (муниципальных) органов</t>
  </si>
  <si>
    <t>Осуществление первичного воинского учета на территориях, где отсутствуют военные коммисариаты, за счет средств федерального бюджета</t>
  </si>
  <si>
    <t>9900000000</t>
  </si>
  <si>
    <t>Непрограммные мероприятия областного бюджета</t>
  </si>
  <si>
    <t>Мобилизационная и вневойсковая подготовка</t>
  </si>
  <si>
    <t>НАЦИОНАЛЬНАЯ ОБОРОНА</t>
  </si>
  <si>
    <t>540</t>
  </si>
  <si>
    <t>8800002040</t>
  </si>
  <si>
    <t>Иные межбюджетные трансферты</t>
  </si>
  <si>
    <t>500</t>
  </si>
  <si>
    <t>Межбюджетные трансферты</t>
  </si>
  <si>
    <t>Расходы на обеспечение функций органов местного самоуправления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</si>
  <si>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</si>
  <si>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8800000110</t>
  </si>
  <si>
    <t>Расходы на выплаты по оплате труда работников органов местного самоуправления</t>
  </si>
  <si>
    <t>0500570190</t>
  </si>
  <si>
    <t>Осуществление отдельных государственных полномочий Новосибирской области по решению вопросов в сфере административных правонарушений</t>
  </si>
  <si>
    <t>0500000000</t>
  </si>
  <si>
    <t>Государственная программа Новосибирской области "Юстиция"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</si>
  <si>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</si>
  <si>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8800002110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</si>
  <si>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</si>
  <si>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</si>
  <si>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</si>
  <si>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Лицевой счет</t>
  </si>
  <si>
    <t>счет получ.</t>
  </si>
  <si>
    <t>4 кв.</t>
  </si>
  <si>
    <t>3 кв.</t>
  </si>
  <si>
    <t>2 кв.</t>
  </si>
  <si>
    <t>1 кв.</t>
  </si>
  <si>
    <t>Основание</t>
  </si>
  <si>
    <t>Мероприятие</t>
  </si>
  <si>
    <t>ист. фин-ния</t>
  </si>
  <si>
    <t>в том числе:</t>
  </si>
  <si>
    <t>Третий год</t>
  </si>
  <si>
    <t>Второй год</t>
  </si>
  <si>
    <t>СубКЭСР</t>
  </si>
  <si>
    <t>подвида</t>
  </si>
  <si>
    <t>Наименовние тип средств</t>
  </si>
  <si>
    <t>типа средств</t>
  </si>
  <si>
    <t>КВР</t>
  </si>
  <si>
    <t>КЦСР</t>
  </si>
  <si>
    <t>ПР</t>
  </si>
  <si>
    <t>РЗ</t>
  </si>
  <si>
    <t>КВСР</t>
  </si>
  <si>
    <t>Наименование</t>
  </si>
  <si>
    <t>Сумма изменений (+,-)</t>
  </si>
  <si>
    <t>Плановый период</t>
  </si>
  <si>
    <t>Сумма</t>
  </si>
  <si>
    <t>.</t>
  </si>
  <si>
    <t>по ОКЕИ</t>
  </si>
  <si>
    <t>Приложение 8</t>
  </si>
  <si>
    <t>ПРИЛОЖЕНИЕ №7</t>
  </si>
  <si>
    <t>Ведомственная структура расходов бюджета Нечаевского сельсовета Тогучинского района Новосибирской области на 2019 год и плановый период 2020-2021 г.г.</t>
  </si>
  <si>
    <t>(тыс.руб.)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</si>
</sst>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0\.00\.00"/>
    <numFmt numFmtId="165" formatCode="* _-#,##0.00&quot;р.&quot;;* \-#,##0.00&quot;р.&quot;;* _-&quot;-&quot;??&quot;р.&quot;;@"/>
    <numFmt numFmtId="166" formatCode="#,##0.00;[Red]\-#,##0.00;0.00"/>
    <numFmt numFmtId="167" formatCode="##0.0;[Red]\-##0.0;0.0"/>
    <numFmt numFmtId="168" formatCode="000\.00\.000\.0"/>
    <numFmt numFmtId="169" formatCode="\1"/>
    <numFmt numFmtId="170" formatCode="000;;"/>
    <numFmt numFmtId="171" formatCode="0000000000;;"/>
    <numFmt numFmtId="172" formatCode="00"/>
    <numFmt numFmtId="173" formatCode="00;;&quot;&quot;"/>
    <numFmt numFmtId="174" formatCode="000;;&quot;&quot;"/>
    <numFmt numFmtId="175" formatCode="#,##0.0;[Red]\-#,##0.0;0.0"/>
    <numFmt numFmtId="176" formatCode="##0.00;[Red]\-##0.00;0.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7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u/>
      <sz val="8"/>
      <name val="Arial"/>
      <charset val="204"/>
    </font>
    <font>
      <u/>
      <sz val="7"/>
      <name val="Arial"/>
      <charset val="204"/>
    </font>
    <font>
      <b/>
      <sz val="9"/>
      <name val="Arial"/>
      <charset val="204"/>
    </font>
    <font>
      <b/>
      <sz val="10"/>
      <name val="Arial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61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Fill="1" applyAlignment="1" applyProtection="1">
      <alignment horizontal="centerContinuous" vertical="top"/>
      <protection hidden="1"/>
    </xf>
    <xf numFmtId="164" fontId="2" fillId="0" borderId="1" xfId="1" applyNumberFormat="1" applyFont="1" applyFill="1" applyBorder="1" applyAlignment="1" applyProtection="1">
      <alignment horizontal="centerContinuous" vertical="top"/>
      <protection hidden="1"/>
    </xf>
    <xf numFmtId="0" fontId="1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4" fillId="0" borderId="2" xfId="1" applyNumberFormat="1" applyFont="1" applyFill="1" applyBorder="1" applyAlignment="1" applyProtection="1">
      <alignment horizontal="centerContinuous"/>
      <protection hidden="1"/>
    </xf>
    <xf numFmtId="0" fontId="4" fillId="0" borderId="0" xfId="1" applyNumberFormat="1" applyFont="1" applyFill="1" applyAlignment="1" applyProtection="1">
      <alignment horizontal="centerContinuous"/>
      <protection hidden="1"/>
    </xf>
    <xf numFmtId="0" fontId="3" fillId="0" borderId="1" xfId="1" applyNumberFormat="1" applyFont="1" applyFill="1" applyBorder="1" applyAlignment="1" applyProtection="1">
      <protection hidden="1"/>
    </xf>
    <xf numFmtId="0" fontId="1" fillId="0" borderId="0" xfId="1" applyAlignment="1" applyProtection="1">
      <protection hidden="1"/>
    </xf>
    <xf numFmtId="0" fontId="1" fillId="0" borderId="2" xfId="1" applyBorder="1" applyProtection="1">
      <protection hidden="1"/>
    </xf>
    <xf numFmtId="0" fontId="5" fillId="0" borderId="2" xfId="1" applyFont="1" applyFill="1" applyBorder="1" applyAlignment="1" applyProtection="1">
      <alignment horizontal="left"/>
      <protection hidden="1"/>
    </xf>
    <xf numFmtId="0" fontId="3" fillId="0" borderId="2" xfId="1" applyFont="1" applyFill="1" applyBorder="1" applyAlignment="1" applyProtection="1">
      <protection hidden="1"/>
    </xf>
    <xf numFmtId="0" fontId="1" fillId="0" borderId="2" xfId="1" applyFont="1" applyFill="1" applyBorder="1" applyAlignment="1" applyProtection="1">
      <protection hidden="1"/>
    </xf>
    <xf numFmtId="0" fontId="3" fillId="0" borderId="0" xfId="1" applyFont="1" applyFill="1" applyAlignment="1" applyProtection="1">
      <protection hidden="1"/>
    </xf>
    <xf numFmtId="0" fontId="1" fillId="0" borderId="0" xfId="1" applyBorder="1" applyProtection="1">
      <protection hidden="1"/>
    </xf>
    <xf numFmtId="0" fontId="6" fillId="0" borderId="0" xfId="1" applyFont="1" applyFill="1" applyAlignment="1" applyProtection="1">
      <alignment horizontal="centerContinuous" vertical="top"/>
      <protection hidden="1"/>
    </xf>
    <xf numFmtId="0" fontId="1" fillId="0" borderId="0" xfId="1" applyBorder="1" applyAlignment="1" applyProtection="1">
      <protection hidden="1"/>
    </xf>
    <xf numFmtId="0" fontId="7" fillId="0" borderId="2" xfId="1" applyNumberFormat="1" applyFont="1" applyFill="1" applyBorder="1" applyAlignment="1" applyProtection="1">
      <alignment horizontal="centerContinuous"/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2" fillId="0" borderId="0" xfId="1" applyNumberFormat="1" applyFont="1" applyFill="1" applyAlignment="1" applyProtection="1">
      <alignment horizontal="centerContinuous" vertical="top"/>
      <protection hidden="1"/>
    </xf>
    <xf numFmtId="165" fontId="3" fillId="0" borderId="0" xfId="1" applyNumberFormat="1" applyFont="1" applyFill="1" applyAlignment="1" applyProtection="1">
      <alignment horizontal="center"/>
      <protection hidden="1"/>
    </xf>
    <xf numFmtId="165" fontId="2" fillId="0" borderId="0" xfId="1" applyNumberFormat="1" applyFont="1" applyFill="1" applyAlignment="1" applyProtection="1">
      <alignment horizontal="centerContinuous" vertical="top"/>
      <protection hidden="1"/>
    </xf>
    <xf numFmtId="0" fontId="3" fillId="0" borderId="2" xfId="1" applyNumberFormat="1" applyFont="1" applyFill="1" applyBorder="1" applyAlignment="1" applyProtection="1">
      <protection hidden="1"/>
    </xf>
    <xf numFmtId="0" fontId="1" fillId="0" borderId="0" xfId="1" applyFont="1" applyFill="1" applyAlignment="1" applyProtection="1">
      <protection hidden="1"/>
    </xf>
    <xf numFmtId="166" fontId="4" fillId="0" borderId="0" xfId="1" applyNumberFormat="1" applyFont="1" applyFill="1" applyAlignment="1" applyProtection="1">
      <protection hidden="1"/>
    </xf>
    <xf numFmtId="166" fontId="4" fillId="0" borderId="6" xfId="1" applyNumberFormat="1" applyFont="1" applyFill="1" applyBorder="1" applyAlignment="1" applyProtection="1">
      <protection hidden="1"/>
    </xf>
    <xf numFmtId="166" fontId="4" fillId="0" borderId="7" xfId="1" applyNumberFormat="1" applyFont="1" applyFill="1" applyBorder="1" applyAlignment="1" applyProtection="1">
      <protection hidden="1"/>
    </xf>
    <xf numFmtId="0" fontId="4" fillId="0" borderId="7" xfId="1" applyNumberFormat="1" applyFont="1" applyFill="1" applyBorder="1" applyAlignment="1" applyProtection="1">
      <protection hidden="1"/>
    </xf>
    <xf numFmtId="0" fontId="4" fillId="0" borderId="7" xfId="1" applyNumberFormat="1" applyFont="1" applyFill="1" applyBorder="1" applyAlignment="1" applyProtection="1">
      <alignment horizontal="right" vertical="center"/>
      <protection hidden="1"/>
    </xf>
    <xf numFmtId="0" fontId="4" fillId="0" borderId="8" xfId="1" applyNumberFormat="1" applyFont="1" applyFill="1" applyBorder="1" applyAlignment="1" applyProtection="1">
      <alignment horizontal="right" vertical="center"/>
      <protection hidden="1"/>
    </xf>
    <xf numFmtId="0" fontId="4" fillId="0" borderId="9" xfId="1" applyNumberFormat="1" applyFont="1" applyFill="1" applyBorder="1" applyAlignment="1" applyProtection="1">
      <alignment horizontal="left" vertical="center"/>
      <protection hidden="1"/>
    </xf>
    <xf numFmtId="0" fontId="4" fillId="0" borderId="10" xfId="1" applyNumberFormat="1" applyFont="1" applyFill="1" applyBorder="1" applyAlignment="1" applyProtection="1">
      <alignment horizontal="right" vertical="center"/>
      <protection hidden="1"/>
    </xf>
    <xf numFmtId="0" fontId="4" fillId="0" borderId="11" xfId="1" applyNumberFormat="1" applyFont="1" applyFill="1" applyBorder="1" applyAlignment="1" applyProtection="1">
      <alignment horizontal="left" vertical="center"/>
      <protection hidden="1"/>
    </xf>
    <xf numFmtId="0" fontId="8" fillId="0" borderId="0" xfId="1" applyFont="1" applyFill="1" applyAlignment="1" applyProtection="1">
      <protection hidden="1"/>
    </xf>
    <xf numFmtId="0" fontId="8" fillId="0" borderId="12" xfId="1" applyNumberFormat="1" applyFont="1" applyFill="1" applyBorder="1" applyAlignment="1" applyProtection="1">
      <protection hidden="1"/>
    </xf>
    <xf numFmtId="166" fontId="4" fillId="0" borderId="10" xfId="1" applyNumberFormat="1" applyFont="1" applyFill="1" applyBorder="1" applyAlignment="1" applyProtection="1">
      <protection hidden="1"/>
    </xf>
    <xf numFmtId="166" fontId="4" fillId="0" borderId="13" xfId="1" applyNumberFormat="1" applyFont="1" applyFill="1" applyBorder="1" applyAlignment="1" applyProtection="1">
      <protection hidden="1"/>
    </xf>
    <xf numFmtId="166" fontId="4" fillId="0" borderId="14" xfId="1" applyNumberFormat="1" applyFont="1" applyFill="1" applyBorder="1" applyAlignment="1" applyProtection="1">
      <protection hidden="1"/>
    </xf>
    <xf numFmtId="166" fontId="4" fillId="0" borderId="15" xfId="1" applyNumberFormat="1" applyFont="1" applyFill="1" applyBorder="1" applyAlignment="1" applyProtection="1">
      <protection hidden="1"/>
    </xf>
    <xf numFmtId="0" fontId="4" fillId="0" borderId="15" xfId="1" applyNumberFormat="1" applyFont="1" applyFill="1" applyBorder="1" applyAlignment="1" applyProtection="1">
      <protection hidden="1"/>
    </xf>
    <xf numFmtId="166" fontId="4" fillId="0" borderId="10" xfId="1" applyNumberFormat="1" applyFont="1" applyFill="1" applyBorder="1" applyAlignment="1" applyProtection="1">
      <alignment vertical="center"/>
      <protection hidden="1"/>
    </xf>
    <xf numFmtId="166" fontId="4" fillId="0" borderId="9" xfId="1" applyNumberFormat="1" applyFont="1" applyFill="1" applyBorder="1" applyAlignment="1" applyProtection="1">
      <alignment horizontal="right"/>
      <protection hidden="1"/>
    </xf>
    <xf numFmtId="167" fontId="4" fillId="0" borderId="16" xfId="1" applyNumberFormat="1" applyFont="1" applyFill="1" applyBorder="1" applyAlignment="1" applyProtection="1">
      <alignment horizontal="right"/>
      <protection hidden="1"/>
    </xf>
    <xf numFmtId="166" fontId="4" fillId="0" borderId="12" xfId="1" applyNumberFormat="1" applyFont="1" applyFill="1" applyBorder="1" applyAlignment="1" applyProtection="1">
      <alignment vertical="center"/>
      <protection hidden="1"/>
    </xf>
    <xf numFmtId="0" fontId="4" fillId="0" borderId="16" xfId="1" applyNumberFormat="1" applyFont="1" applyFill="1" applyBorder="1" applyAlignment="1" applyProtection="1">
      <alignment horizontal="right" vertical="center"/>
      <protection hidden="1"/>
    </xf>
    <xf numFmtId="166" fontId="4" fillId="0" borderId="16" xfId="1" applyNumberFormat="1" applyFont="1" applyFill="1" applyBorder="1" applyAlignment="1" applyProtection="1">
      <alignment vertical="center"/>
      <protection hidden="1"/>
    </xf>
    <xf numFmtId="0" fontId="4" fillId="0" borderId="16" xfId="1" applyNumberFormat="1" applyFont="1" applyFill="1" applyBorder="1" applyAlignment="1" applyProtection="1">
      <alignment horizontal="centerContinuous" vertical="center"/>
      <protection hidden="1"/>
    </xf>
    <xf numFmtId="0" fontId="4" fillId="0" borderId="12" xfId="1" applyNumberFormat="1" applyFont="1" applyFill="1" applyBorder="1" applyAlignment="1" applyProtection="1">
      <alignment horizontal="centerContinuous" vertical="center"/>
      <protection hidden="1"/>
    </xf>
    <xf numFmtId="0" fontId="4" fillId="0" borderId="0" xfId="1" applyNumberFormat="1" applyFont="1" applyFill="1" applyAlignment="1" applyProtection="1">
      <alignment horizontal="centerContinuous" vertical="center"/>
      <protection hidden="1"/>
    </xf>
    <xf numFmtId="0" fontId="4" fillId="0" borderId="17" xfId="1" applyNumberFormat="1" applyFont="1" applyFill="1" applyBorder="1" applyAlignment="1" applyProtection="1">
      <alignment horizontal="right" vertical="center"/>
      <protection hidden="1"/>
    </xf>
    <xf numFmtId="0" fontId="4" fillId="0" borderId="12" xfId="1" applyNumberFormat="1" applyFont="1" applyFill="1" applyBorder="1" applyAlignment="1" applyProtection="1">
      <alignment horizontal="right" vertical="center"/>
      <protection hidden="1"/>
    </xf>
    <xf numFmtId="0" fontId="3" fillId="0" borderId="12" xfId="1" applyNumberFormat="1" applyFont="1" applyFill="1" applyBorder="1" applyAlignment="1" applyProtection="1">
      <protection hidden="1"/>
    </xf>
    <xf numFmtId="168" fontId="3" fillId="0" borderId="18" xfId="1" applyNumberFormat="1" applyFont="1" applyFill="1" applyBorder="1" applyAlignment="1" applyProtection="1">
      <alignment vertical="center"/>
      <protection hidden="1"/>
    </xf>
    <xf numFmtId="166" fontId="4" fillId="0" borderId="6" xfId="1" applyNumberFormat="1" applyFont="1" applyFill="1" applyBorder="1" applyAlignment="1" applyProtection="1">
      <alignment horizontal="centerContinuous" wrapText="1"/>
      <protection hidden="1"/>
    </xf>
    <xf numFmtId="170" fontId="4" fillId="0" borderId="6" xfId="1" applyNumberFormat="1" applyFont="1" applyFill="1" applyBorder="1" applyAlignment="1" applyProtection="1">
      <alignment horizontal="centerContinuous" wrapText="1"/>
      <protection hidden="1"/>
    </xf>
    <xf numFmtId="171" fontId="4" fillId="0" borderId="6" xfId="1" applyNumberFormat="1" applyFont="1" applyFill="1" applyBorder="1" applyAlignment="1" applyProtection="1">
      <alignment horizontal="centerContinuous" wrapText="1"/>
      <protection hidden="1"/>
    </xf>
    <xf numFmtId="172" fontId="4" fillId="0" borderId="6" xfId="1" applyNumberFormat="1" applyFont="1" applyFill="1" applyBorder="1" applyAlignment="1" applyProtection="1">
      <alignment horizontal="centerContinuous" wrapText="1"/>
      <protection hidden="1"/>
    </xf>
    <xf numFmtId="173" fontId="4" fillId="0" borderId="6" xfId="1" applyNumberFormat="1" applyFont="1" applyFill="1" applyBorder="1" applyAlignment="1" applyProtection="1">
      <alignment horizontal="centerContinuous" wrapText="1"/>
      <protection hidden="1"/>
    </xf>
    <xf numFmtId="174" fontId="4" fillId="0" borderId="6" xfId="1" applyNumberFormat="1" applyFont="1" applyFill="1" applyBorder="1" applyAlignment="1" applyProtection="1">
      <alignment horizontal="right" wrapText="1"/>
      <protection hidden="1"/>
    </xf>
    <xf numFmtId="0" fontId="3" fillId="0" borderId="17" xfId="1" applyFont="1" applyFill="1" applyBorder="1" applyAlignment="1" applyProtection="1">
      <protection hidden="1"/>
    </xf>
    <xf numFmtId="168" fontId="3" fillId="0" borderId="22" xfId="1" applyNumberFormat="1" applyFont="1" applyFill="1" applyBorder="1" applyAlignment="1" applyProtection="1">
      <alignment vertical="center"/>
      <protection hidden="1"/>
    </xf>
    <xf numFmtId="166" fontId="4" fillId="0" borderId="24" xfId="1" applyNumberFormat="1" applyFont="1" applyFill="1" applyBorder="1" applyAlignment="1" applyProtection="1">
      <alignment horizontal="centerContinuous" wrapText="1"/>
      <protection hidden="1"/>
    </xf>
    <xf numFmtId="170" fontId="4" fillId="0" borderId="24" xfId="1" applyNumberFormat="1" applyFont="1" applyFill="1" applyBorder="1" applyAlignment="1" applyProtection="1">
      <alignment horizontal="centerContinuous" wrapText="1"/>
      <protection hidden="1"/>
    </xf>
    <xf numFmtId="171" fontId="4" fillId="0" borderId="24" xfId="1" applyNumberFormat="1" applyFont="1" applyFill="1" applyBorder="1" applyAlignment="1" applyProtection="1">
      <alignment horizontal="centerContinuous" wrapText="1"/>
      <protection hidden="1"/>
    </xf>
    <xf numFmtId="172" fontId="4" fillId="0" borderId="24" xfId="1" applyNumberFormat="1" applyFont="1" applyFill="1" applyBorder="1" applyAlignment="1" applyProtection="1">
      <alignment horizontal="centerContinuous" wrapText="1"/>
      <protection hidden="1"/>
    </xf>
    <xf numFmtId="173" fontId="4" fillId="0" borderId="24" xfId="1" applyNumberFormat="1" applyFont="1" applyFill="1" applyBorder="1" applyAlignment="1" applyProtection="1">
      <alignment horizontal="centerContinuous" wrapText="1"/>
      <protection hidden="1"/>
    </xf>
    <xf numFmtId="174" fontId="4" fillId="0" borderId="24" xfId="1" applyNumberFormat="1" applyFont="1" applyFill="1" applyBorder="1" applyAlignment="1" applyProtection="1">
      <alignment horizontal="right" wrapText="1"/>
      <protection hidden="1"/>
    </xf>
    <xf numFmtId="168" fontId="3" fillId="0" borderId="28" xfId="1" applyNumberFormat="1" applyFont="1" applyFill="1" applyBorder="1" applyAlignment="1" applyProtection="1">
      <alignment vertical="center"/>
      <protection hidden="1"/>
    </xf>
    <xf numFmtId="166" fontId="4" fillId="0" borderId="30" xfId="1" applyNumberFormat="1" applyFont="1" applyFill="1" applyBorder="1" applyAlignment="1" applyProtection="1">
      <alignment horizontal="centerContinuous" wrapText="1"/>
      <protection hidden="1"/>
    </xf>
    <xf numFmtId="170" fontId="4" fillId="0" borderId="30" xfId="1" applyNumberFormat="1" applyFont="1" applyFill="1" applyBorder="1" applyAlignment="1" applyProtection="1">
      <alignment horizontal="centerContinuous" wrapText="1"/>
      <protection hidden="1"/>
    </xf>
    <xf numFmtId="171" fontId="4" fillId="0" borderId="30" xfId="1" applyNumberFormat="1" applyFont="1" applyFill="1" applyBorder="1" applyAlignment="1" applyProtection="1">
      <alignment horizontal="centerContinuous" wrapText="1"/>
      <protection hidden="1"/>
    </xf>
    <xf numFmtId="172" fontId="4" fillId="0" borderId="30" xfId="1" applyNumberFormat="1" applyFont="1" applyFill="1" applyBorder="1" applyAlignment="1" applyProtection="1">
      <alignment horizontal="centerContinuous" wrapText="1"/>
      <protection hidden="1"/>
    </xf>
    <xf numFmtId="173" fontId="4" fillId="0" borderId="30" xfId="1" applyNumberFormat="1" applyFont="1" applyFill="1" applyBorder="1" applyAlignment="1" applyProtection="1">
      <alignment horizontal="centerContinuous" wrapText="1"/>
      <protection hidden="1"/>
    </xf>
    <xf numFmtId="174" fontId="4" fillId="0" borderId="30" xfId="1" applyNumberFormat="1" applyFont="1" applyFill="1" applyBorder="1" applyAlignment="1" applyProtection="1">
      <alignment horizontal="right" wrapText="1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6" xfId="1" applyNumberFormat="1" applyFont="1" applyFill="1" applyBorder="1" applyAlignment="1" applyProtection="1">
      <alignment horizontal="center" vertical="center"/>
      <protection hidden="1"/>
    </xf>
    <xf numFmtId="0" fontId="4" fillId="0" borderId="12" xfId="1" applyNumberFormat="1" applyFont="1" applyFill="1" applyBorder="1" applyAlignment="1" applyProtection="1">
      <alignment horizontal="center" vertical="center"/>
      <protection hidden="1"/>
    </xf>
    <xf numFmtId="0" fontId="4" fillId="0" borderId="0" xfId="1" applyNumberFormat="1" applyFont="1" applyFill="1" applyAlignment="1" applyProtection="1">
      <alignment horizontal="center" vertical="center"/>
      <protection hidden="1"/>
    </xf>
    <xf numFmtId="0" fontId="4" fillId="0" borderId="17" xfId="1" applyFont="1" applyBorder="1" applyAlignment="1" applyProtection="1">
      <alignment horizontal="center"/>
      <protection hidden="1"/>
    </xf>
    <xf numFmtId="0" fontId="4" fillId="0" borderId="16" xfId="1" applyNumberFormat="1" applyFont="1" applyFill="1" applyBorder="1" applyAlignment="1" applyProtection="1">
      <alignment horizontal="center"/>
      <protection hidden="1"/>
    </xf>
    <xf numFmtId="0" fontId="4" fillId="0" borderId="17" xfId="1" applyNumberFormat="1" applyFont="1" applyFill="1" applyBorder="1" applyAlignment="1" applyProtection="1">
      <alignment horizontal="center"/>
      <protection hidden="1"/>
    </xf>
    <xf numFmtId="0" fontId="4" fillId="0" borderId="34" xfId="1" applyNumberFormat="1" applyFont="1" applyFill="1" applyBorder="1" applyAlignment="1" applyProtection="1">
      <alignment horizontal="center"/>
      <protection hidden="1"/>
    </xf>
    <xf numFmtId="0" fontId="4" fillId="0" borderId="17" xfId="1" applyNumberFormat="1" applyFont="1" applyFill="1" applyBorder="1" applyAlignment="1" applyProtection="1">
      <alignment horizontal="centerContinuous"/>
      <protection hidden="1"/>
    </xf>
    <xf numFmtId="0" fontId="4" fillId="0" borderId="16" xfId="1" applyNumberFormat="1" applyFont="1" applyFill="1" applyBorder="1" applyAlignment="1" applyProtection="1">
      <alignment horizontal="centerContinuous"/>
      <protection hidden="1"/>
    </xf>
    <xf numFmtId="0" fontId="1" fillId="0" borderId="12" xfId="1" applyNumberFormat="1" applyFont="1" applyFill="1" applyBorder="1" applyAlignment="1" applyProtection="1">
      <protection hidden="1"/>
    </xf>
    <xf numFmtId="0" fontId="1" fillId="0" borderId="12" xfId="1" applyNumberFormat="1" applyFont="1" applyFill="1" applyBorder="1" applyAlignment="1" applyProtection="1">
      <alignment vertical="center"/>
      <protection hidden="1"/>
    </xf>
    <xf numFmtId="0" fontId="1" fillId="0" borderId="35" xfId="1" applyNumberFormat="1" applyFont="1" applyFill="1" applyBorder="1" applyAlignment="1" applyProtection="1">
      <alignment vertical="center"/>
      <protection hidden="1"/>
    </xf>
    <xf numFmtId="0" fontId="1" fillId="0" borderId="36" xfId="1" applyNumberFormat="1" applyFont="1" applyFill="1" applyBorder="1" applyAlignment="1" applyProtection="1">
      <alignment vertical="center"/>
      <protection hidden="1"/>
    </xf>
    <xf numFmtId="0" fontId="1" fillId="0" borderId="37" xfId="1" applyNumberFormat="1" applyFont="1" applyFill="1" applyBorder="1" applyAlignment="1" applyProtection="1">
      <alignment horizontal="centerContinuous" vertical="center"/>
      <protection hidden="1"/>
    </xf>
    <xf numFmtId="0" fontId="1" fillId="0" borderId="4" xfId="1" applyNumberFormat="1" applyFont="1" applyFill="1" applyBorder="1" applyAlignment="1" applyProtection="1">
      <alignment horizontal="centerContinuous" vertical="center"/>
      <protection hidden="1"/>
    </xf>
    <xf numFmtId="0" fontId="4" fillId="0" borderId="38" xfId="1" applyNumberFormat="1" applyFont="1" applyFill="1" applyBorder="1" applyAlignment="1" applyProtection="1">
      <alignment horizontal="centerContinuous" vertical="center"/>
      <protection hidden="1"/>
    </xf>
    <xf numFmtId="0" fontId="1" fillId="0" borderId="12" xfId="1" applyNumberFormat="1" applyFont="1" applyFill="1" applyBorder="1" applyAlignment="1" applyProtection="1">
      <alignment horizontal="fill" vertical="center"/>
      <protection hidden="1"/>
    </xf>
    <xf numFmtId="0" fontId="4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38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39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3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40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9" xfId="1" applyNumberFormat="1" applyFont="1" applyFill="1" applyBorder="1" applyAlignment="1" applyProtection="1">
      <alignment horizontal="centerContinuous" vertical="center"/>
      <protection hidden="1"/>
    </xf>
    <xf numFmtId="0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1" xfId="1" applyNumberFormat="1" applyFont="1" applyFill="1" applyBorder="1" applyAlignment="1" applyProtection="1">
      <alignment horizontal="centerContinuous" vertical="center"/>
      <protection hidden="1"/>
    </xf>
    <xf numFmtId="0" fontId="4" fillId="0" borderId="10" xfId="1" applyNumberFormat="1" applyFont="1" applyFill="1" applyBorder="1" applyAlignment="1" applyProtection="1">
      <alignment horizontal="centerContinuous" vertical="center"/>
      <protection hidden="1"/>
    </xf>
    <xf numFmtId="0" fontId="4" fillId="0" borderId="37" xfId="1" applyNumberFormat="1" applyFont="1" applyFill="1" applyBorder="1" applyAlignment="1" applyProtection="1">
      <alignment horizontal="center" vertical="center"/>
      <protection hidden="1"/>
    </xf>
    <xf numFmtId="0" fontId="4" fillId="0" borderId="4" xfId="1" applyNumberFormat="1" applyFont="1" applyFill="1" applyBorder="1" applyAlignment="1" applyProtection="1">
      <alignment horizontal="centerContinuous" vertical="center"/>
      <protection hidden="1"/>
    </xf>
    <xf numFmtId="0" fontId="4" fillId="0" borderId="39" xfId="1" applyNumberFormat="1" applyFont="1" applyFill="1" applyBorder="1" applyAlignment="1" applyProtection="1">
      <alignment horizontal="centerContinuous" vertical="center"/>
      <protection hidden="1"/>
    </xf>
    <xf numFmtId="0" fontId="1" fillId="0" borderId="10" xfId="1" applyBorder="1" applyAlignment="1" applyProtection="1">
      <protection hidden="1"/>
    </xf>
    <xf numFmtId="0" fontId="3" fillId="0" borderId="10" xfId="1" applyNumberFormat="1" applyFont="1" applyFill="1" applyBorder="1" applyAlignment="1" applyProtection="1">
      <alignment vertical="top" wrapText="1"/>
      <protection hidden="1"/>
    </xf>
    <xf numFmtId="0" fontId="4" fillId="0" borderId="41" xfId="1" applyNumberFormat="1" applyFont="1" applyFill="1" applyBorder="1" applyAlignment="1" applyProtection="1">
      <alignment horizontal="centerContinuous" vertical="center"/>
      <protection hidden="1"/>
    </xf>
    <xf numFmtId="0" fontId="4" fillId="0" borderId="36" xfId="1" applyNumberFormat="1" applyFont="1" applyFill="1" applyBorder="1" applyAlignment="1" applyProtection="1">
      <alignment horizontal="centerContinuous" vertical="center"/>
      <protection hidden="1"/>
    </xf>
    <xf numFmtId="0" fontId="4" fillId="0" borderId="36" xfId="1" applyNumberFormat="1" applyFont="1" applyFill="1" applyBorder="1" applyAlignment="1" applyProtection="1">
      <alignment horizontal="center" vertical="center"/>
      <protection hidden="1"/>
    </xf>
    <xf numFmtId="0" fontId="4" fillId="0" borderId="34" xfId="1" applyNumberFormat="1" applyFont="1" applyFill="1" applyBorder="1" applyAlignment="1" applyProtection="1">
      <alignment horizontal="center" vertical="center"/>
      <protection hidden="1"/>
    </xf>
    <xf numFmtId="0" fontId="4" fillId="0" borderId="34" xfId="1" applyNumberFormat="1" applyFont="1" applyFill="1" applyBorder="1" applyAlignment="1" applyProtection="1">
      <alignment horizontal="centerContinuous" vertical="center"/>
      <protection hidden="1"/>
    </xf>
    <xf numFmtId="0" fontId="4" fillId="0" borderId="35" xfId="1" applyNumberFormat="1" applyFont="1" applyFill="1" applyBorder="1" applyAlignment="1" applyProtection="1">
      <alignment horizontal="centerContinuous" vertical="center"/>
      <protection hidden="1"/>
    </xf>
    <xf numFmtId="0" fontId="3" fillId="0" borderId="0" xfId="1" applyNumberFormat="1" applyFont="1" applyFill="1" applyAlignment="1" applyProtection="1">
      <alignment horizontal="left" wrapText="1"/>
      <protection hidden="1"/>
    </xf>
    <xf numFmtId="0" fontId="3" fillId="0" borderId="0" xfId="1" applyNumberFormat="1" applyFont="1" applyFill="1" applyAlignment="1" applyProtection="1">
      <alignment horizontal="center" wrapText="1"/>
      <protection hidden="1"/>
    </xf>
    <xf numFmtId="0" fontId="3" fillId="0" borderId="10" xfId="1" applyNumberFormat="1" applyFont="1" applyFill="1" applyBorder="1" applyAlignment="1" applyProtection="1">
      <alignment horizontal="right" wrapText="1"/>
      <protection hidden="1"/>
    </xf>
    <xf numFmtId="0" fontId="1" fillId="0" borderId="42" xfId="1" applyNumberFormat="1" applyFont="1" applyFill="1" applyBorder="1" applyAlignment="1" applyProtection="1">
      <protection hidden="1"/>
    </xf>
    <xf numFmtId="0" fontId="3" fillId="0" borderId="25" xfId="1" applyFont="1" applyBorder="1" applyAlignment="1" applyProtection="1">
      <alignment horizontal="center"/>
      <protection hidden="1"/>
    </xf>
    <xf numFmtId="0" fontId="3" fillId="0" borderId="0" xfId="1" applyNumberFormat="1" applyFont="1" applyFill="1" applyAlignment="1" applyProtection="1">
      <alignment horizontal="right"/>
      <protection hidden="1"/>
    </xf>
    <xf numFmtId="0" fontId="3" fillId="0" borderId="0" xfId="1" applyNumberFormat="1" applyFont="1" applyFill="1" applyAlignment="1" applyProtection="1">
      <alignment wrapText="1"/>
      <protection hidden="1"/>
    </xf>
    <xf numFmtId="0" fontId="3" fillId="0" borderId="9" xfId="1" applyNumberFormat="1" applyFont="1" applyFill="1" applyBorder="1" applyAlignment="1" applyProtection="1">
      <alignment horizontal="center" wrapText="1"/>
      <protection hidden="1"/>
    </xf>
    <xf numFmtId="0" fontId="4" fillId="0" borderId="0" xfId="1" applyNumberFormat="1" applyFont="1" applyFill="1" applyAlignment="1" applyProtection="1">
      <alignment horizontal="center" wrapText="1"/>
      <protection hidden="1"/>
    </xf>
    <xf numFmtId="0" fontId="3" fillId="0" borderId="0" xfId="1" applyNumberFormat="1" applyFont="1" applyFill="1" applyAlignment="1" applyProtection="1">
      <alignment horizontal="right" wrapText="1"/>
      <protection hidden="1"/>
    </xf>
    <xf numFmtId="0" fontId="8" fillId="0" borderId="0" xfId="1" applyNumberFormat="1" applyFont="1" applyFill="1" applyAlignment="1" applyProtection="1">
      <alignment horizontal="center" vertical="center"/>
      <protection hidden="1"/>
    </xf>
    <xf numFmtId="0" fontId="8" fillId="0" borderId="0" xfId="1" applyNumberFormat="1" applyFont="1" applyFill="1" applyAlignment="1" applyProtection="1">
      <alignment horizontal="center" vertical="center" wrapText="1"/>
      <protection hidden="1"/>
    </xf>
    <xf numFmtId="0" fontId="8" fillId="0" borderId="0" xfId="1" applyNumberFormat="1" applyFont="1" applyFill="1" applyAlignment="1" applyProtection="1">
      <alignment horizontal="centerContinuous" vertical="center"/>
      <protection hidden="1"/>
    </xf>
    <xf numFmtId="0" fontId="8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alignment horizontal="center"/>
      <protection hidden="1"/>
    </xf>
    <xf numFmtId="0" fontId="4" fillId="0" borderId="0" xfId="1" applyNumberFormat="1" applyFont="1" applyFill="1" applyAlignment="1" applyProtection="1">
      <alignment horizontal="right"/>
      <protection hidden="1"/>
    </xf>
    <xf numFmtId="0" fontId="1" fillId="0" borderId="0" xfId="1" applyNumberFormat="1" applyFont="1" applyFill="1" applyAlignment="1" applyProtection="1">
      <alignment horizontal="left" vertical="top" wrapText="1"/>
      <protection hidden="1"/>
    </xf>
    <xf numFmtId="175" fontId="4" fillId="0" borderId="5" xfId="1" applyNumberFormat="1" applyFont="1" applyFill="1" applyBorder="1" applyAlignment="1" applyProtection="1">
      <alignment horizontal="center"/>
      <protection hidden="1"/>
    </xf>
    <xf numFmtId="176" fontId="4" fillId="0" borderId="30" xfId="1" applyNumberFormat="1" applyFont="1" applyFill="1" applyBorder="1" applyAlignment="1" applyProtection="1">
      <alignment horizontal="right" wrapText="1"/>
      <protection hidden="1"/>
    </xf>
    <xf numFmtId="176" fontId="4" fillId="0" borderId="24" xfId="1" applyNumberFormat="1" applyFont="1" applyFill="1" applyBorder="1" applyAlignment="1" applyProtection="1">
      <alignment horizontal="right" wrapText="1"/>
      <protection hidden="1"/>
    </xf>
    <xf numFmtId="176" fontId="4" fillId="0" borderId="6" xfId="1" applyNumberFormat="1" applyFont="1" applyFill="1" applyBorder="1" applyAlignment="1" applyProtection="1">
      <alignment horizontal="right" wrapText="1"/>
      <protection hidden="1"/>
    </xf>
    <xf numFmtId="176" fontId="4" fillId="0" borderId="17" xfId="1" applyNumberFormat="1" applyFont="1" applyFill="1" applyBorder="1" applyAlignment="1" applyProtection="1">
      <alignment horizontal="right"/>
      <protection hidden="1"/>
    </xf>
    <xf numFmtId="176" fontId="4" fillId="0" borderId="16" xfId="1" applyNumberFormat="1" applyFont="1" applyFill="1" applyBorder="1" applyAlignment="1" applyProtection="1">
      <alignment horizontal="right"/>
      <protection hidden="1"/>
    </xf>
    <xf numFmtId="176" fontId="4" fillId="0" borderId="4" xfId="1" applyNumberFormat="1" applyFont="1" applyFill="1" applyBorder="1" applyAlignment="1" applyProtection="1">
      <protection hidden="1"/>
    </xf>
    <xf numFmtId="176" fontId="4" fillId="0" borderId="3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alignment horizontal="center"/>
      <protection hidden="1"/>
    </xf>
    <xf numFmtId="0" fontId="3" fillId="0" borderId="0" xfId="1" applyNumberFormat="1" applyFont="1" applyFill="1" applyAlignment="1" applyProtection="1">
      <alignment horizontal="left" vertical="top" wrapText="1"/>
      <protection hidden="1"/>
    </xf>
    <xf numFmtId="0" fontId="8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37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40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39" xfId="1" applyNumberFormat="1" applyFont="1" applyFill="1" applyBorder="1" applyAlignment="1" applyProtection="1">
      <alignment horizontal="center" vertical="center" wrapText="1"/>
      <protection hidden="1"/>
    </xf>
    <xf numFmtId="174" fontId="4" fillId="0" borderId="33" xfId="1" applyNumberFormat="1" applyFont="1" applyFill="1" applyBorder="1" applyAlignment="1" applyProtection="1">
      <alignment wrapText="1"/>
      <protection hidden="1"/>
    </xf>
    <xf numFmtId="174" fontId="4" fillId="0" borderId="32" xfId="1" applyNumberFormat="1" applyFont="1" applyFill="1" applyBorder="1" applyAlignment="1" applyProtection="1">
      <alignment wrapText="1"/>
      <protection hidden="1"/>
    </xf>
    <xf numFmtId="169" fontId="4" fillId="0" borderId="31" xfId="1" applyNumberFormat="1" applyFont="1" applyFill="1" applyBorder="1" applyAlignment="1" applyProtection="1">
      <alignment horizontal="center" wrapText="1"/>
      <protection hidden="1"/>
    </xf>
    <xf numFmtId="169" fontId="4" fillId="0" borderId="30" xfId="1" applyNumberFormat="1" applyFont="1" applyFill="1" applyBorder="1" applyAlignment="1" applyProtection="1">
      <alignment horizontal="center" wrapText="1"/>
      <protection hidden="1"/>
    </xf>
    <xf numFmtId="166" fontId="4" fillId="0" borderId="29" xfId="1" applyNumberFormat="1" applyFont="1" applyFill="1" applyBorder="1" applyAlignment="1" applyProtection="1">
      <alignment horizontal="right"/>
      <protection hidden="1"/>
    </xf>
    <xf numFmtId="169" fontId="4" fillId="0" borderId="25" xfId="1" applyNumberFormat="1" applyFont="1" applyFill="1" applyBorder="1" applyAlignment="1" applyProtection="1">
      <alignment horizontal="center" wrapText="1"/>
      <protection hidden="1"/>
    </xf>
    <xf numFmtId="169" fontId="4" fillId="0" borderId="24" xfId="1" applyNumberFormat="1" applyFont="1" applyFill="1" applyBorder="1" applyAlignment="1" applyProtection="1">
      <alignment horizontal="center" wrapText="1"/>
      <protection hidden="1"/>
    </xf>
    <xf numFmtId="166" fontId="4" fillId="0" borderId="23" xfId="1" applyNumberFormat="1" applyFont="1" applyFill="1" applyBorder="1" applyAlignment="1" applyProtection="1">
      <alignment horizontal="right"/>
      <protection hidden="1"/>
    </xf>
    <xf numFmtId="174" fontId="4" fillId="0" borderId="27" xfId="1" applyNumberFormat="1" applyFont="1" applyFill="1" applyBorder="1" applyAlignment="1" applyProtection="1">
      <alignment wrapText="1"/>
      <protection hidden="1"/>
    </xf>
    <xf numFmtId="174" fontId="4" fillId="0" borderId="26" xfId="1" applyNumberFormat="1" applyFont="1" applyFill="1" applyBorder="1" applyAlignment="1" applyProtection="1">
      <alignment wrapText="1"/>
      <protection hidden="1"/>
    </xf>
    <xf numFmtId="174" fontId="4" fillId="0" borderId="21" xfId="1" applyNumberFormat="1" applyFont="1" applyFill="1" applyBorder="1" applyAlignment="1" applyProtection="1">
      <alignment wrapText="1"/>
      <protection hidden="1"/>
    </xf>
    <xf numFmtId="174" fontId="4" fillId="0" borderId="20" xfId="1" applyNumberFormat="1" applyFont="1" applyFill="1" applyBorder="1" applyAlignment="1" applyProtection="1">
      <alignment wrapText="1"/>
      <protection hidden="1"/>
    </xf>
    <xf numFmtId="169" fontId="4" fillId="0" borderId="7" xfId="1" applyNumberFormat="1" applyFont="1" applyFill="1" applyBorder="1" applyAlignment="1" applyProtection="1">
      <alignment horizontal="center" wrapText="1"/>
      <protection hidden="1"/>
    </xf>
    <xf numFmtId="169" fontId="4" fillId="0" borderId="6" xfId="1" applyNumberFormat="1" applyFont="1" applyFill="1" applyBorder="1" applyAlignment="1" applyProtection="1">
      <alignment horizontal="center" wrapText="1"/>
      <protection hidden="1"/>
    </xf>
    <xf numFmtId="166" fontId="4" fillId="0" borderId="19" xfId="1" applyNumberFormat="1" applyFont="1" applyFill="1" applyBorder="1" applyAlignment="1" applyProtection="1">
      <alignment horizontal="right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8;&#1080;&#1083;&#1086;&#1078;&#1077;&#1085;&#1080;&#1077;%2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_2"/>
    </sheetNames>
    <sheetDataSet>
      <sheetData sheetId="0">
        <row r="2">
          <cell r="O2" t="str">
            <v>к решению № 118 от 05.09.2019 г. 36 - сессии Совета депутатов Нечаевского сельсовета Тогучинского района Новосибирской области "О внесении изменений в решение 30 - ой сессии Совета депутатов № 94 от 25.12.2018г. "О бюджете Нечаевского сельсовета Тогучинского района Новосибирской области на 2019 год и плановый период 2020 и 2021 годов"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54"/>
  <sheetViews>
    <sheetView showGridLines="0" tabSelected="1" workbookViewId="0">
      <selection activeCell="Y7" sqref="Y7"/>
    </sheetView>
  </sheetViews>
  <sheetFormatPr defaultColWidth="9.140625" defaultRowHeight="12.75" x14ac:dyDescent="0.2"/>
  <cols>
    <col min="1" max="1" width="0.7109375" style="1" customWidth="1"/>
    <col min="2" max="2" width="0.28515625" style="1" customWidth="1"/>
    <col min="3" max="3" width="0.5703125" style="1" customWidth="1"/>
    <col min="4" max="4" width="0.7109375" style="1" customWidth="1"/>
    <col min="5" max="5" width="0" style="1" hidden="1" customWidth="1"/>
    <col min="6" max="6" width="0.28515625" style="1" customWidth="1"/>
    <col min="7" max="7" width="0" style="1" hidden="1" customWidth="1"/>
    <col min="8" max="8" width="59.85546875" style="1" customWidth="1"/>
    <col min="9" max="11" width="0" style="1" hidden="1" customWidth="1"/>
    <col min="12" max="12" width="6.42578125" style="1" customWidth="1"/>
    <col min="13" max="13" width="6.85546875" style="1" customWidth="1"/>
    <col min="14" max="14" width="7" style="1" customWidth="1"/>
    <col min="15" max="15" width="9.7109375" style="1" customWidth="1"/>
    <col min="16" max="16" width="6.140625" style="1" customWidth="1"/>
    <col min="17" max="22" width="0" style="1" hidden="1" customWidth="1"/>
    <col min="23" max="23" width="12.85546875" style="1" customWidth="1"/>
    <col min="24" max="25" width="9.140625" style="1" customWidth="1"/>
    <col min="26" max="47" width="0" style="1" hidden="1" customWidth="1"/>
    <col min="48" max="48" width="2.42578125" style="1" customWidth="1"/>
    <col min="49" max="49" width="0.5703125" style="1" customWidth="1"/>
    <col min="50" max="256" width="9.140625" style="1" customWidth="1"/>
    <col min="257" max="16384" width="9.140625" style="1"/>
  </cols>
  <sheetData>
    <row r="1" spans="1:49" ht="10.5" customHeight="1" x14ac:dyDescent="0.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141" t="s">
        <v>131</v>
      </c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25"/>
      <c r="AA1" s="25"/>
      <c r="AB1" s="25"/>
      <c r="AC1" s="25"/>
      <c r="AD1" s="25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2"/>
      <c r="AR1" s="2"/>
      <c r="AS1" s="2"/>
      <c r="AT1" s="2"/>
      <c r="AU1" s="2"/>
      <c r="AV1" s="2"/>
      <c r="AW1" s="2"/>
    </row>
    <row r="2" spans="1:49" ht="24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141" t="str">
        <f>'[1]Приложение 1_2'!$O$2</f>
        <v>к решению № 118 от 05.09.2019 г. 36 - сессии Совета депутатов Нечаевского сельсовета Тогучинского района Новосибирской области "О внесении изменений в решение 30 - ой сессии Совета депутатов № 94 от 25.12.2018г. "О бюджете Нечаевского сельсовета Тогучинского района Новосибирской области на 2019 год и плановый период 2020 и 2021 годов"</v>
      </c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31"/>
      <c r="Y2" s="131"/>
      <c r="Z2" s="25"/>
      <c r="AA2" s="25"/>
      <c r="AB2" s="25"/>
      <c r="AC2" s="25"/>
      <c r="AD2" s="25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2"/>
      <c r="AR2" s="2"/>
      <c r="AS2" s="2"/>
      <c r="AT2" s="2"/>
      <c r="AU2" s="2"/>
      <c r="AV2" s="2"/>
      <c r="AW2" s="2"/>
    </row>
    <row r="3" spans="1:49" ht="27" customHeight="1" x14ac:dyDescent="0.2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31"/>
      <c r="Y3" s="131"/>
      <c r="Z3" s="2"/>
      <c r="AA3" s="130"/>
      <c r="AB3" s="130"/>
      <c r="AC3" s="130"/>
      <c r="AD3" s="130"/>
      <c r="AE3" s="128"/>
      <c r="AF3" s="128"/>
      <c r="AG3" s="128"/>
      <c r="AH3" s="128"/>
      <c r="AI3" s="128"/>
      <c r="AJ3" s="128"/>
      <c r="AK3" s="128"/>
      <c r="AL3" s="128"/>
      <c r="AM3" s="140" t="s">
        <v>130</v>
      </c>
      <c r="AN3" s="140"/>
      <c r="AO3" s="128"/>
      <c r="AP3" s="128"/>
      <c r="AQ3" s="128"/>
      <c r="AR3" s="128"/>
      <c r="AS3" s="128"/>
      <c r="AT3" s="128"/>
      <c r="AU3" s="128"/>
      <c r="AV3" s="128"/>
      <c r="AW3" s="2"/>
    </row>
    <row r="4" spans="1:49" ht="27" customHeight="1" x14ac:dyDescent="0.2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31"/>
      <c r="Y4" s="131"/>
      <c r="Z4" s="2"/>
      <c r="AA4" s="130"/>
      <c r="AB4" s="130"/>
      <c r="AC4" s="130"/>
      <c r="AD4" s="130"/>
      <c r="AE4" s="128"/>
      <c r="AF4" s="128"/>
      <c r="AG4" s="128"/>
      <c r="AH4" s="128"/>
      <c r="AI4" s="128"/>
      <c r="AJ4" s="128"/>
      <c r="AK4" s="128"/>
      <c r="AL4" s="128"/>
      <c r="AM4" s="140"/>
      <c r="AN4" s="140"/>
      <c r="AO4" s="128"/>
      <c r="AP4" s="128"/>
      <c r="AQ4" s="128"/>
      <c r="AR4" s="128"/>
      <c r="AS4" s="128"/>
      <c r="AT4" s="128"/>
      <c r="AU4" s="128"/>
      <c r="AV4" s="128"/>
      <c r="AW4" s="2"/>
    </row>
    <row r="5" spans="1:49" ht="6.75" customHeight="1" x14ac:dyDescent="0.2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31"/>
      <c r="Y5" s="131"/>
      <c r="Z5" s="130"/>
      <c r="AA5" s="130"/>
      <c r="AB5" s="130"/>
      <c r="AC5" s="130"/>
      <c r="AD5" s="130"/>
      <c r="AE5" s="128"/>
      <c r="AF5" s="128"/>
      <c r="AG5" s="128"/>
      <c r="AH5" s="128"/>
      <c r="AI5" s="128"/>
      <c r="AJ5" s="128"/>
      <c r="AK5" s="128"/>
      <c r="AL5" s="128"/>
      <c r="AM5" s="129"/>
      <c r="AN5" s="129"/>
      <c r="AO5" s="128"/>
      <c r="AP5" s="128"/>
      <c r="AQ5" s="128"/>
      <c r="AR5" s="128"/>
      <c r="AS5" s="128"/>
      <c r="AT5" s="128"/>
      <c r="AU5" s="128"/>
      <c r="AV5" s="128"/>
      <c r="AW5" s="2"/>
    </row>
    <row r="6" spans="1:49" ht="3" customHeight="1" x14ac:dyDescent="0.2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31"/>
      <c r="Y6" s="131"/>
      <c r="Z6" s="130"/>
      <c r="AA6" s="130"/>
      <c r="AB6" s="130"/>
      <c r="AC6" s="130"/>
      <c r="AD6" s="130"/>
      <c r="AE6" s="128"/>
      <c r="AF6" s="128"/>
      <c r="AG6" s="128"/>
      <c r="AH6" s="128"/>
      <c r="AI6" s="128"/>
      <c r="AJ6" s="128"/>
      <c r="AK6" s="128"/>
      <c r="AL6" s="128"/>
      <c r="AM6" s="129"/>
      <c r="AN6" s="129"/>
      <c r="AO6" s="128"/>
      <c r="AP6" s="128"/>
      <c r="AQ6" s="128"/>
      <c r="AR6" s="128"/>
      <c r="AS6" s="128"/>
      <c r="AT6" s="128"/>
      <c r="AU6" s="128"/>
      <c r="AV6" s="128"/>
      <c r="AW6" s="2"/>
    </row>
    <row r="7" spans="1:49" ht="16.5" customHeight="1" x14ac:dyDescent="0.2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30"/>
      <c r="R7" s="128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28"/>
      <c r="AF7" s="128"/>
      <c r="AG7" s="128"/>
      <c r="AH7" s="128"/>
      <c r="AI7" s="128"/>
      <c r="AJ7" s="128"/>
      <c r="AK7" s="128"/>
      <c r="AL7" s="128"/>
      <c r="AM7" s="129"/>
      <c r="AN7" s="129"/>
      <c r="AO7" s="128"/>
      <c r="AP7" s="128"/>
      <c r="AQ7" s="128"/>
      <c r="AR7" s="128"/>
      <c r="AS7" s="128"/>
      <c r="AT7" s="128"/>
      <c r="AU7" s="128"/>
      <c r="AV7" s="128"/>
      <c r="AW7" s="2"/>
    </row>
    <row r="8" spans="1:49" ht="15" customHeight="1" x14ac:dyDescent="0.2">
      <c r="A8" s="127"/>
      <c r="B8" s="127"/>
      <c r="C8" s="127"/>
      <c r="D8" s="127"/>
      <c r="E8" s="127"/>
      <c r="F8" s="127"/>
      <c r="G8" s="127"/>
      <c r="H8" s="142" t="s">
        <v>132</v>
      </c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26"/>
      <c r="Y8" s="126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0"/>
      <c r="AO8" s="10"/>
      <c r="AP8" s="10"/>
      <c r="AQ8" s="2"/>
      <c r="AR8" s="2"/>
      <c r="AS8" s="2"/>
      <c r="AT8" s="2"/>
      <c r="AU8" s="2"/>
      <c r="AV8" s="2"/>
      <c r="AW8" s="2"/>
    </row>
    <row r="9" spans="1:49" ht="15" customHeight="1" x14ac:dyDescent="0.2">
      <c r="A9" s="127"/>
      <c r="B9" s="127"/>
      <c r="C9" s="127"/>
      <c r="D9" s="127"/>
      <c r="E9" s="127"/>
      <c r="F9" s="127"/>
      <c r="G9" s="127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26"/>
      <c r="Y9" s="126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0"/>
      <c r="AO9" s="10"/>
      <c r="AP9" s="10"/>
      <c r="AQ9" s="2"/>
      <c r="AR9" s="2"/>
      <c r="AS9" s="2"/>
      <c r="AT9" s="2"/>
      <c r="AU9" s="2"/>
      <c r="AV9" s="2"/>
      <c r="AW9" s="2"/>
    </row>
    <row r="10" spans="1:49" ht="12.75" customHeight="1" thickBot="1" x14ac:dyDescent="0.25">
      <c r="A10" s="2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121"/>
      <c r="R10" s="6"/>
      <c r="S10" s="121"/>
      <c r="T10" s="121"/>
      <c r="U10" s="121"/>
      <c r="V10" s="121"/>
      <c r="W10" s="124"/>
      <c r="X10" s="121"/>
      <c r="Y10" s="123"/>
      <c r="Z10" s="122">
        <v>384</v>
      </c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2"/>
      <c r="AM10" s="120" t="s">
        <v>129</v>
      </c>
      <c r="AN10" s="119">
        <v>384</v>
      </c>
      <c r="AO10" s="10"/>
      <c r="AP10" s="118"/>
      <c r="AQ10" s="2"/>
      <c r="AR10" s="2"/>
      <c r="AS10" s="2"/>
      <c r="AT10" s="2"/>
      <c r="AU10" s="2"/>
      <c r="AV10" s="2"/>
      <c r="AW10" s="2"/>
    </row>
    <row r="11" spans="1:49" ht="13.5" customHeight="1" thickBot="1" x14ac:dyDescent="0.25">
      <c r="A11" s="25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6"/>
      <c r="W11" s="117" t="s">
        <v>133</v>
      </c>
      <c r="X11" s="115"/>
      <c r="Y11" s="116"/>
      <c r="Z11" s="116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0"/>
      <c r="AO11" s="10"/>
      <c r="AP11" s="10"/>
      <c r="AQ11" s="2"/>
      <c r="AR11" s="2"/>
      <c r="AS11" s="2"/>
      <c r="AT11" s="2"/>
      <c r="AU11" s="2"/>
      <c r="AV11" s="2"/>
      <c r="AW11" s="2"/>
    </row>
    <row r="12" spans="1:49" ht="409.6" hidden="1" customHeight="1" x14ac:dyDescent="0.2">
      <c r="A12" s="10"/>
      <c r="B12" s="114" t="s">
        <v>128</v>
      </c>
      <c r="C12" s="114" t="s">
        <v>0</v>
      </c>
      <c r="D12" s="114"/>
      <c r="E12" s="114"/>
      <c r="F12" s="114"/>
      <c r="G12" s="114"/>
      <c r="H12" s="114"/>
      <c r="I12" s="114"/>
      <c r="J12" s="114"/>
      <c r="K12" s="113"/>
      <c r="L12" s="112"/>
      <c r="M12" s="112"/>
      <c r="N12" s="112"/>
      <c r="O12" s="112"/>
      <c r="P12" s="112"/>
      <c r="Q12" s="112"/>
      <c r="R12" s="112"/>
      <c r="S12" s="111"/>
      <c r="T12" s="105" t="s">
        <v>3</v>
      </c>
      <c r="U12" s="105"/>
      <c r="V12" s="101"/>
      <c r="W12" s="144" t="s">
        <v>127</v>
      </c>
      <c r="X12" s="110" t="s">
        <v>126</v>
      </c>
      <c r="Y12" s="109"/>
      <c r="Z12" s="143" t="s">
        <v>125</v>
      </c>
      <c r="AA12" s="108" t="s">
        <v>3</v>
      </c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7"/>
      <c r="AO12" s="10"/>
      <c r="AP12" s="10"/>
      <c r="AQ12" s="2"/>
      <c r="AR12" s="2"/>
      <c r="AS12" s="2"/>
      <c r="AT12" s="2"/>
      <c r="AU12" s="2"/>
      <c r="AV12" s="2"/>
      <c r="AW12" s="2"/>
    </row>
    <row r="13" spans="1:49" ht="11.25" customHeight="1" thickBot="1" x14ac:dyDescent="0.25">
      <c r="A13" s="10"/>
      <c r="B13" s="106"/>
      <c r="C13" s="105"/>
      <c r="D13" s="105"/>
      <c r="E13" s="105"/>
      <c r="F13" s="105"/>
      <c r="G13" s="105"/>
      <c r="H13" s="104" t="s">
        <v>124</v>
      </c>
      <c r="I13" s="103"/>
      <c r="J13" s="102" t="s">
        <v>124</v>
      </c>
      <c r="K13" s="102"/>
      <c r="L13" s="96" t="s">
        <v>123</v>
      </c>
      <c r="M13" s="101" t="s">
        <v>122</v>
      </c>
      <c r="N13" s="97" t="s">
        <v>121</v>
      </c>
      <c r="O13" s="97" t="s">
        <v>120</v>
      </c>
      <c r="P13" s="96" t="s">
        <v>119</v>
      </c>
      <c r="Q13" s="100"/>
      <c r="R13" s="99" t="s">
        <v>118</v>
      </c>
      <c r="S13" s="95" t="s">
        <v>117</v>
      </c>
      <c r="T13" s="95" t="s">
        <v>116</v>
      </c>
      <c r="U13" s="77"/>
      <c r="V13" s="98" t="s">
        <v>115</v>
      </c>
      <c r="W13" s="145"/>
      <c r="X13" s="97" t="s">
        <v>114</v>
      </c>
      <c r="Y13" s="96" t="s">
        <v>113</v>
      </c>
      <c r="Z13" s="143"/>
      <c r="AA13" s="95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3" t="s">
        <v>112</v>
      </c>
      <c r="AP13" s="92"/>
      <c r="AQ13" s="92"/>
      <c r="AR13" s="91"/>
      <c r="AS13" s="90"/>
      <c r="AT13" s="89"/>
      <c r="AU13" s="88"/>
      <c r="AV13" s="87" t="s">
        <v>3</v>
      </c>
      <c r="AW13" s="2"/>
    </row>
    <row r="14" spans="1:49" ht="409.6" hidden="1" customHeight="1" x14ac:dyDescent="0.2">
      <c r="A14" s="10"/>
      <c r="B14" s="8">
        <v>1</v>
      </c>
      <c r="C14" s="8"/>
      <c r="D14" s="8"/>
      <c r="E14" s="8"/>
      <c r="F14" s="8"/>
      <c r="G14" s="8"/>
      <c r="H14" s="86"/>
      <c r="I14" s="86"/>
      <c r="J14" s="86"/>
      <c r="K14" s="86"/>
      <c r="L14" s="85"/>
      <c r="M14" s="85"/>
      <c r="N14" s="85"/>
      <c r="O14" s="85"/>
      <c r="P14" s="85"/>
      <c r="Q14" s="85">
        <v>7</v>
      </c>
      <c r="R14" s="82">
        <v>7</v>
      </c>
      <c r="S14" s="82"/>
      <c r="T14" s="84">
        <v>6</v>
      </c>
      <c r="U14" s="84"/>
      <c r="V14" s="84"/>
      <c r="W14" s="82"/>
      <c r="X14" s="83">
        <v>8</v>
      </c>
      <c r="Y14" s="82">
        <v>9</v>
      </c>
      <c r="Z14" s="81">
        <v>9</v>
      </c>
      <c r="AA14" s="81"/>
      <c r="AB14" s="77" t="s">
        <v>111</v>
      </c>
      <c r="AC14" s="76" t="s">
        <v>110</v>
      </c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 t="s">
        <v>109</v>
      </c>
      <c r="AO14" s="78" t="s">
        <v>108</v>
      </c>
      <c r="AP14" s="80" t="s">
        <v>107</v>
      </c>
      <c r="AQ14" s="79" t="s">
        <v>106</v>
      </c>
      <c r="AR14" s="78" t="s">
        <v>105</v>
      </c>
      <c r="AS14" s="76" t="s">
        <v>104</v>
      </c>
      <c r="AT14" s="77" t="s">
        <v>103</v>
      </c>
      <c r="AU14" s="76"/>
      <c r="AV14" s="5" t="s">
        <v>3</v>
      </c>
      <c r="AW14" s="2"/>
    </row>
    <row r="15" spans="1:49" ht="11.25" customHeight="1" x14ac:dyDescent="0.2">
      <c r="A15" s="61"/>
      <c r="B15" s="146" t="s">
        <v>102</v>
      </c>
      <c r="C15" s="146"/>
      <c r="D15" s="146"/>
      <c r="E15" s="146"/>
      <c r="F15" s="146"/>
      <c r="G15" s="146"/>
      <c r="H15" s="146"/>
      <c r="I15" s="146"/>
      <c r="J15" s="146"/>
      <c r="K15" s="147"/>
      <c r="L15" s="75">
        <v>555</v>
      </c>
      <c r="M15" s="74">
        <v>1</v>
      </c>
      <c r="N15" s="73">
        <v>0</v>
      </c>
      <c r="O15" s="72" t="s">
        <v>3</v>
      </c>
      <c r="P15" s="71" t="s">
        <v>3</v>
      </c>
      <c r="Q15" s="148"/>
      <c r="R15" s="148"/>
      <c r="S15" s="148"/>
      <c r="T15" s="148"/>
      <c r="U15" s="148"/>
      <c r="V15" s="149"/>
      <c r="W15" s="70">
        <f>3078908.49/1000</f>
        <v>3078.9084900000003</v>
      </c>
      <c r="X15" s="133">
        <v>1836.6</v>
      </c>
      <c r="Y15" s="133">
        <v>1609.2</v>
      </c>
      <c r="Z15" s="150" t="s">
        <v>0</v>
      </c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50"/>
      <c r="AU15" s="69">
        <v>156</v>
      </c>
      <c r="AV15" s="53" t="s">
        <v>3</v>
      </c>
      <c r="AW15" s="2"/>
    </row>
    <row r="16" spans="1:49" ht="21.75" customHeight="1" x14ac:dyDescent="0.2">
      <c r="A16" s="61"/>
      <c r="B16" s="154" t="s">
        <v>101</v>
      </c>
      <c r="C16" s="154"/>
      <c r="D16" s="154"/>
      <c r="E16" s="154"/>
      <c r="F16" s="154"/>
      <c r="G16" s="154"/>
      <c r="H16" s="154"/>
      <c r="I16" s="154"/>
      <c r="J16" s="154"/>
      <c r="K16" s="155"/>
      <c r="L16" s="68">
        <v>555</v>
      </c>
      <c r="M16" s="67">
        <v>1</v>
      </c>
      <c r="N16" s="66">
        <v>2</v>
      </c>
      <c r="O16" s="65" t="s">
        <v>3</v>
      </c>
      <c r="P16" s="64" t="s">
        <v>3</v>
      </c>
      <c r="Q16" s="151"/>
      <c r="R16" s="151"/>
      <c r="S16" s="151"/>
      <c r="T16" s="151"/>
      <c r="U16" s="151"/>
      <c r="V16" s="152"/>
      <c r="W16" s="63">
        <f>688677/1000</f>
        <v>688.67700000000002</v>
      </c>
      <c r="X16" s="134">
        <v>597.29999999999995</v>
      </c>
      <c r="Y16" s="134">
        <v>597.29999999999995</v>
      </c>
      <c r="Z16" s="153" t="s">
        <v>0</v>
      </c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62">
        <v>156</v>
      </c>
      <c r="AV16" s="53" t="s">
        <v>3</v>
      </c>
      <c r="AW16" s="2"/>
    </row>
    <row r="17" spans="1:49" ht="11.25" customHeight="1" x14ac:dyDescent="0.2">
      <c r="A17" s="61"/>
      <c r="B17" s="154" t="s">
        <v>20</v>
      </c>
      <c r="C17" s="154"/>
      <c r="D17" s="154"/>
      <c r="E17" s="154"/>
      <c r="F17" s="154"/>
      <c r="G17" s="154"/>
      <c r="H17" s="154"/>
      <c r="I17" s="154"/>
      <c r="J17" s="154"/>
      <c r="K17" s="155"/>
      <c r="L17" s="68">
        <v>555</v>
      </c>
      <c r="M17" s="67">
        <v>1</v>
      </c>
      <c r="N17" s="66">
        <v>2</v>
      </c>
      <c r="O17" s="65" t="s">
        <v>19</v>
      </c>
      <c r="P17" s="64" t="s">
        <v>3</v>
      </c>
      <c r="Q17" s="151"/>
      <c r="R17" s="151"/>
      <c r="S17" s="151"/>
      <c r="T17" s="151"/>
      <c r="U17" s="151"/>
      <c r="V17" s="152"/>
      <c r="W17" s="63">
        <f>688677/1000</f>
        <v>688.67700000000002</v>
      </c>
      <c r="X17" s="134">
        <v>597.29999999999995</v>
      </c>
      <c r="Y17" s="134">
        <v>597.29999999999995</v>
      </c>
      <c r="Z17" s="153" t="s">
        <v>0</v>
      </c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62">
        <v>156</v>
      </c>
      <c r="AV17" s="53" t="s">
        <v>3</v>
      </c>
      <c r="AW17" s="2"/>
    </row>
    <row r="18" spans="1:49" ht="11.25" customHeight="1" x14ac:dyDescent="0.2">
      <c r="A18" s="61"/>
      <c r="B18" s="154" t="s">
        <v>100</v>
      </c>
      <c r="C18" s="154"/>
      <c r="D18" s="154"/>
      <c r="E18" s="154"/>
      <c r="F18" s="154"/>
      <c r="G18" s="154"/>
      <c r="H18" s="154"/>
      <c r="I18" s="154"/>
      <c r="J18" s="154"/>
      <c r="K18" s="155"/>
      <c r="L18" s="68">
        <v>555</v>
      </c>
      <c r="M18" s="67">
        <v>1</v>
      </c>
      <c r="N18" s="66">
        <v>2</v>
      </c>
      <c r="O18" s="65" t="s">
        <v>99</v>
      </c>
      <c r="P18" s="64" t="s">
        <v>3</v>
      </c>
      <c r="Q18" s="151"/>
      <c r="R18" s="151"/>
      <c r="S18" s="151"/>
      <c r="T18" s="151"/>
      <c r="U18" s="151"/>
      <c r="V18" s="152"/>
      <c r="W18" s="63">
        <f>597277/1000</f>
        <v>597.27700000000004</v>
      </c>
      <c r="X18" s="134">
        <v>597.29999999999995</v>
      </c>
      <c r="Y18" s="134">
        <v>597.29999999999995</v>
      </c>
      <c r="Z18" s="153" t="s">
        <v>0</v>
      </c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62">
        <v>156</v>
      </c>
      <c r="AV18" s="53" t="s">
        <v>3</v>
      </c>
      <c r="AW18" s="2"/>
    </row>
    <row r="19" spans="1:49" ht="42.75" customHeight="1" x14ac:dyDescent="0.2">
      <c r="A19" s="61"/>
      <c r="B19" s="154" t="s">
        <v>33</v>
      </c>
      <c r="C19" s="154"/>
      <c r="D19" s="154"/>
      <c r="E19" s="154"/>
      <c r="F19" s="154"/>
      <c r="G19" s="154"/>
      <c r="H19" s="154"/>
      <c r="I19" s="154"/>
      <c r="J19" s="154"/>
      <c r="K19" s="155"/>
      <c r="L19" s="68">
        <v>555</v>
      </c>
      <c r="M19" s="67">
        <v>1</v>
      </c>
      <c r="N19" s="66">
        <v>2</v>
      </c>
      <c r="O19" s="65" t="s">
        <v>99</v>
      </c>
      <c r="P19" s="64" t="s">
        <v>32</v>
      </c>
      <c r="Q19" s="151"/>
      <c r="R19" s="151"/>
      <c r="S19" s="151"/>
      <c r="T19" s="151"/>
      <c r="U19" s="151"/>
      <c r="V19" s="152"/>
      <c r="W19" s="63">
        <f t="shared" ref="W19:W20" si="0">597277/1000</f>
        <v>597.27700000000004</v>
      </c>
      <c r="X19" s="134">
        <v>597.29999999999995</v>
      </c>
      <c r="Y19" s="134">
        <v>597.29999999999995</v>
      </c>
      <c r="Z19" s="153" t="s">
        <v>0</v>
      </c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62">
        <v>156</v>
      </c>
      <c r="AV19" s="53" t="s">
        <v>3</v>
      </c>
      <c r="AW19" s="2"/>
    </row>
    <row r="20" spans="1:49" ht="21.75" customHeight="1" x14ac:dyDescent="0.2">
      <c r="A20" s="61"/>
      <c r="B20" s="154" t="s">
        <v>79</v>
      </c>
      <c r="C20" s="154"/>
      <c r="D20" s="154"/>
      <c r="E20" s="154"/>
      <c r="F20" s="154"/>
      <c r="G20" s="154"/>
      <c r="H20" s="154"/>
      <c r="I20" s="154"/>
      <c r="J20" s="154"/>
      <c r="K20" s="155"/>
      <c r="L20" s="68">
        <v>555</v>
      </c>
      <c r="M20" s="67">
        <v>1</v>
      </c>
      <c r="N20" s="66">
        <v>2</v>
      </c>
      <c r="O20" s="65" t="s">
        <v>99</v>
      </c>
      <c r="P20" s="64" t="s">
        <v>78</v>
      </c>
      <c r="Q20" s="151"/>
      <c r="R20" s="151"/>
      <c r="S20" s="151"/>
      <c r="T20" s="151"/>
      <c r="U20" s="151"/>
      <c r="V20" s="152"/>
      <c r="W20" s="63">
        <f t="shared" si="0"/>
        <v>597.27700000000004</v>
      </c>
      <c r="X20" s="134">
        <v>597.29999999999995</v>
      </c>
      <c r="Y20" s="134">
        <v>597.29999999999995</v>
      </c>
      <c r="Z20" s="153" t="s">
        <v>0</v>
      </c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62">
        <v>156</v>
      </c>
      <c r="AV20" s="53" t="s">
        <v>3</v>
      </c>
      <c r="AW20" s="2"/>
    </row>
    <row r="21" spans="1:49" ht="32.25" customHeight="1" x14ac:dyDescent="0.2">
      <c r="A21" s="61"/>
      <c r="B21" s="154" t="s">
        <v>34</v>
      </c>
      <c r="C21" s="154"/>
      <c r="D21" s="154"/>
      <c r="E21" s="154"/>
      <c r="F21" s="154"/>
      <c r="G21" s="154"/>
      <c r="H21" s="154"/>
      <c r="I21" s="154"/>
      <c r="J21" s="154"/>
      <c r="K21" s="155"/>
      <c r="L21" s="68">
        <v>555</v>
      </c>
      <c r="M21" s="67">
        <v>1</v>
      </c>
      <c r="N21" s="66">
        <v>2</v>
      </c>
      <c r="O21" s="65" t="s">
        <v>22</v>
      </c>
      <c r="P21" s="64" t="s">
        <v>3</v>
      </c>
      <c r="Q21" s="151"/>
      <c r="R21" s="151"/>
      <c r="S21" s="151"/>
      <c r="T21" s="151"/>
      <c r="U21" s="151"/>
      <c r="V21" s="152"/>
      <c r="W21" s="63">
        <f>91400/1000</f>
        <v>91.4</v>
      </c>
      <c r="X21" s="134">
        <v>0</v>
      </c>
      <c r="Y21" s="134">
        <v>0</v>
      </c>
      <c r="Z21" s="153" t="s">
        <v>0</v>
      </c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62">
        <v>156</v>
      </c>
      <c r="AV21" s="53" t="s">
        <v>3</v>
      </c>
      <c r="AW21" s="2"/>
    </row>
    <row r="22" spans="1:49" ht="42.75" customHeight="1" x14ac:dyDescent="0.2">
      <c r="A22" s="61"/>
      <c r="B22" s="154" t="s">
        <v>33</v>
      </c>
      <c r="C22" s="154"/>
      <c r="D22" s="154"/>
      <c r="E22" s="154"/>
      <c r="F22" s="154"/>
      <c r="G22" s="154"/>
      <c r="H22" s="154"/>
      <c r="I22" s="154"/>
      <c r="J22" s="154"/>
      <c r="K22" s="155"/>
      <c r="L22" s="68">
        <v>555</v>
      </c>
      <c r="M22" s="67">
        <v>1</v>
      </c>
      <c r="N22" s="66">
        <v>2</v>
      </c>
      <c r="O22" s="65" t="s">
        <v>22</v>
      </c>
      <c r="P22" s="64" t="s">
        <v>32</v>
      </c>
      <c r="Q22" s="151"/>
      <c r="R22" s="151"/>
      <c r="S22" s="151"/>
      <c r="T22" s="151"/>
      <c r="U22" s="151"/>
      <c r="V22" s="152"/>
      <c r="W22" s="63">
        <f t="shared" ref="W22:W23" si="1">91400/1000</f>
        <v>91.4</v>
      </c>
      <c r="X22" s="134">
        <v>0</v>
      </c>
      <c r="Y22" s="134">
        <v>0</v>
      </c>
      <c r="Z22" s="153" t="s">
        <v>0</v>
      </c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62">
        <v>156</v>
      </c>
      <c r="AV22" s="53" t="s">
        <v>3</v>
      </c>
      <c r="AW22" s="2"/>
    </row>
    <row r="23" spans="1:49" ht="21.75" customHeight="1" x14ac:dyDescent="0.2">
      <c r="A23" s="61"/>
      <c r="B23" s="154" t="s">
        <v>79</v>
      </c>
      <c r="C23" s="154"/>
      <c r="D23" s="154"/>
      <c r="E23" s="154"/>
      <c r="F23" s="154"/>
      <c r="G23" s="154"/>
      <c r="H23" s="154"/>
      <c r="I23" s="154"/>
      <c r="J23" s="154"/>
      <c r="K23" s="155"/>
      <c r="L23" s="68">
        <v>555</v>
      </c>
      <c r="M23" s="67">
        <v>1</v>
      </c>
      <c r="N23" s="66">
        <v>2</v>
      </c>
      <c r="O23" s="65" t="s">
        <v>22</v>
      </c>
      <c r="P23" s="64" t="s">
        <v>78</v>
      </c>
      <c r="Q23" s="151"/>
      <c r="R23" s="151"/>
      <c r="S23" s="151"/>
      <c r="T23" s="151"/>
      <c r="U23" s="151"/>
      <c r="V23" s="152"/>
      <c r="W23" s="63">
        <f t="shared" si="1"/>
        <v>91.4</v>
      </c>
      <c r="X23" s="134">
        <v>0</v>
      </c>
      <c r="Y23" s="134">
        <v>0</v>
      </c>
      <c r="Z23" s="153" t="s">
        <v>0</v>
      </c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62">
        <v>156</v>
      </c>
      <c r="AV23" s="53" t="s">
        <v>3</v>
      </c>
      <c r="AW23" s="2"/>
    </row>
    <row r="24" spans="1:49" ht="32.25" customHeight="1" x14ac:dyDescent="0.2">
      <c r="A24" s="61"/>
      <c r="B24" s="154" t="s">
        <v>98</v>
      </c>
      <c r="C24" s="154"/>
      <c r="D24" s="154"/>
      <c r="E24" s="154"/>
      <c r="F24" s="154"/>
      <c r="G24" s="154"/>
      <c r="H24" s="154"/>
      <c r="I24" s="154"/>
      <c r="J24" s="154"/>
      <c r="K24" s="155"/>
      <c r="L24" s="68">
        <v>555</v>
      </c>
      <c r="M24" s="67">
        <v>1</v>
      </c>
      <c r="N24" s="66">
        <v>4</v>
      </c>
      <c r="O24" s="65" t="s">
        <v>3</v>
      </c>
      <c r="P24" s="64" t="s">
        <v>3</v>
      </c>
      <c r="Q24" s="151"/>
      <c r="R24" s="151"/>
      <c r="S24" s="151"/>
      <c r="T24" s="151"/>
      <c r="U24" s="151"/>
      <c r="V24" s="152"/>
      <c r="W24" s="63">
        <f>2374521.49/1000</f>
        <v>2374.5214900000001</v>
      </c>
      <c r="X24" s="134">
        <v>1223.5999999999999</v>
      </c>
      <c r="Y24" s="134">
        <v>996.2</v>
      </c>
      <c r="Z24" s="153" t="s">
        <v>0</v>
      </c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62">
        <v>156</v>
      </c>
      <c r="AV24" s="53" t="s">
        <v>3</v>
      </c>
      <c r="AW24" s="2"/>
    </row>
    <row r="25" spans="1:49" ht="11.25" customHeight="1" x14ac:dyDescent="0.2">
      <c r="A25" s="61"/>
      <c r="B25" s="154" t="s">
        <v>97</v>
      </c>
      <c r="C25" s="154"/>
      <c r="D25" s="154"/>
      <c r="E25" s="154"/>
      <c r="F25" s="154"/>
      <c r="G25" s="154"/>
      <c r="H25" s="154"/>
      <c r="I25" s="154"/>
      <c r="J25" s="154"/>
      <c r="K25" s="155"/>
      <c r="L25" s="68">
        <v>555</v>
      </c>
      <c r="M25" s="67">
        <v>1</v>
      </c>
      <c r="N25" s="66">
        <v>4</v>
      </c>
      <c r="O25" s="65" t="s">
        <v>96</v>
      </c>
      <c r="P25" s="64" t="s">
        <v>3</v>
      </c>
      <c r="Q25" s="151"/>
      <c r="R25" s="151"/>
      <c r="S25" s="151"/>
      <c r="T25" s="151"/>
      <c r="U25" s="151"/>
      <c r="V25" s="152"/>
      <c r="W25" s="63">
        <f>100/1000</f>
        <v>0.1</v>
      </c>
      <c r="X25" s="134">
        <v>0.1</v>
      </c>
      <c r="Y25" s="134">
        <v>0.1</v>
      </c>
      <c r="Z25" s="153" t="s">
        <v>0</v>
      </c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62">
        <v>156</v>
      </c>
      <c r="AV25" s="53" t="s">
        <v>3</v>
      </c>
      <c r="AW25" s="2"/>
    </row>
    <row r="26" spans="1:49" ht="32.25" customHeight="1" x14ac:dyDescent="0.2">
      <c r="A26" s="61"/>
      <c r="B26" s="154" t="s">
        <v>95</v>
      </c>
      <c r="C26" s="154"/>
      <c r="D26" s="154"/>
      <c r="E26" s="154"/>
      <c r="F26" s="154"/>
      <c r="G26" s="154"/>
      <c r="H26" s="154"/>
      <c r="I26" s="154"/>
      <c r="J26" s="154"/>
      <c r="K26" s="155"/>
      <c r="L26" s="68">
        <v>555</v>
      </c>
      <c r="M26" s="67">
        <v>1</v>
      </c>
      <c r="N26" s="66">
        <v>4</v>
      </c>
      <c r="O26" s="65" t="s">
        <v>94</v>
      </c>
      <c r="P26" s="64" t="s">
        <v>3</v>
      </c>
      <c r="Q26" s="151"/>
      <c r="R26" s="151"/>
      <c r="S26" s="151"/>
      <c r="T26" s="151"/>
      <c r="U26" s="151"/>
      <c r="V26" s="152"/>
      <c r="W26" s="63">
        <f t="shared" ref="W26:W28" si="2">100/1000</f>
        <v>0.1</v>
      </c>
      <c r="X26" s="134">
        <v>0.1</v>
      </c>
      <c r="Y26" s="134">
        <v>0.1</v>
      </c>
      <c r="Z26" s="153" t="s">
        <v>0</v>
      </c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62">
        <v>156</v>
      </c>
      <c r="AV26" s="53" t="s">
        <v>3</v>
      </c>
      <c r="AW26" s="2"/>
    </row>
    <row r="27" spans="1:49" ht="21.75" customHeight="1" x14ac:dyDescent="0.2">
      <c r="A27" s="61"/>
      <c r="B27" s="154" t="s">
        <v>29</v>
      </c>
      <c r="C27" s="154"/>
      <c r="D27" s="154"/>
      <c r="E27" s="154"/>
      <c r="F27" s="154"/>
      <c r="G27" s="154"/>
      <c r="H27" s="154"/>
      <c r="I27" s="154"/>
      <c r="J27" s="154"/>
      <c r="K27" s="155"/>
      <c r="L27" s="68">
        <v>555</v>
      </c>
      <c r="M27" s="67">
        <v>1</v>
      </c>
      <c r="N27" s="66">
        <v>4</v>
      </c>
      <c r="O27" s="65" t="s">
        <v>94</v>
      </c>
      <c r="P27" s="64" t="s">
        <v>28</v>
      </c>
      <c r="Q27" s="151"/>
      <c r="R27" s="151"/>
      <c r="S27" s="151"/>
      <c r="T27" s="151"/>
      <c r="U27" s="151"/>
      <c r="V27" s="152"/>
      <c r="W27" s="63">
        <f t="shared" si="2"/>
        <v>0.1</v>
      </c>
      <c r="X27" s="134">
        <v>0.1</v>
      </c>
      <c r="Y27" s="134">
        <v>0.1</v>
      </c>
      <c r="Z27" s="153" t="s">
        <v>0</v>
      </c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62">
        <v>156</v>
      </c>
      <c r="AV27" s="53" t="s">
        <v>3</v>
      </c>
      <c r="AW27" s="2"/>
    </row>
    <row r="28" spans="1:49" ht="21.75" customHeight="1" x14ac:dyDescent="0.2">
      <c r="A28" s="61"/>
      <c r="B28" s="154" t="s">
        <v>27</v>
      </c>
      <c r="C28" s="154"/>
      <c r="D28" s="154"/>
      <c r="E28" s="154"/>
      <c r="F28" s="154"/>
      <c r="G28" s="154"/>
      <c r="H28" s="154"/>
      <c r="I28" s="154"/>
      <c r="J28" s="154"/>
      <c r="K28" s="155"/>
      <c r="L28" s="68">
        <v>555</v>
      </c>
      <c r="M28" s="67">
        <v>1</v>
      </c>
      <c r="N28" s="66">
        <v>4</v>
      </c>
      <c r="O28" s="65" t="s">
        <v>94</v>
      </c>
      <c r="P28" s="64" t="s">
        <v>26</v>
      </c>
      <c r="Q28" s="151"/>
      <c r="R28" s="151"/>
      <c r="S28" s="151"/>
      <c r="T28" s="151"/>
      <c r="U28" s="151"/>
      <c r="V28" s="152"/>
      <c r="W28" s="63">
        <f t="shared" si="2"/>
        <v>0.1</v>
      </c>
      <c r="X28" s="134">
        <v>0.1</v>
      </c>
      <c r="Y28" s="134">
        <v>0.1</v>
      </c>
      <c r="Z28" s="153" t="s">
        <v>0</v>
      </c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62">
        <v>156</v>
      </c>
      <c r="AV28" s="53" t="s">
        <v>3</v>
      </c>
      <c r="AW28" s="2"/>
    </row>
    <row r="29" spans="1:49" ht="11.25" customHeight="1" x14ac:dyDescent="0.2">
      <c r="A29" s="61"/>
      <c r="B29" s="154" t="s">
        <v>20</v>
      </c>
      <c r="C29" s="154"/>
      <c r="D29" s="154"/>
      <c r="E29" s="154"/>
      <c r="F29" s="154"/>
      <c r="G29" s="154"/>
      <c r="H29" s="154"/>
      <c r="I29" s="154"/>
      <c r="J29" s="154"/>
      <c r="K29" s="155"/>
      <c r="L29" s="68">
        <v>555</v>
      </c>
      <c r="M29" s="67">
        <v>1</v>
      </c>
      <c r="N29" s="66">
        <v>4</v>
      </c>
      <c r="O29" s="65" t="s">
        <v>19</v>
      </c>
      <c r="P29" s="64" t="s">
        <v>3</v>
      </c>
      <c r="Q29" s="151"/>
      <c r="R29" s="151"/>
      <c r="S29" s="151"/>
      <c r="T29" s="151"/>
      <c r="U29" s="151"/>
      <c r="V29" s="152"/>
      <c r="W29" s="63">
        <f>2374421.49/1000</f>
        <v>2374.4214900000002</v>
      </c>
      <c r="X29" s="134">
        <v>1223.5</v>
      </c>
      <c r="Y29" s="134">
        <v>996.1</v>
      </c>
      <c r="Z29" s="153" t="s">
        <v>0</v>
      </c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62">
        <v>156</v>
      </c>
      <c r="AV29" s="53" t="s">
        <v>3</v>
      </c>
      <c r="AW29" s="2"/>
    </row>
    <row r="30" spans="1:49" ht="21.75" customHeight="1" x14ac:dyDescent="0.2">
      <c r="A30" s="61"/>
      <c r="B30" s="154" t="s">
        <v>93</v>
      </c>
      <c r="C30" s="154"/>
      <c r="D30" s="154"/>
      <c r="E30" s="154"/>
      <c r="F30" s="154"/>
      <c r="G30" s="154"/>
      <c r="H30" s="154"/>
      <c r="I30" s="154"/>
      <c r="J30" s="154"/>
      <c r="K30" s="155"/>
      <c r="L30" s="68">
        <v>555</v>
      </c>
      <c r="M30" s="67">
        <v>1</v>
      </c>
      <c r="N30" s="66">
        <v>4</v>
      </c>
      <c r="O30" s="65" t="s">
        <v>92</v>
      </c>
      <c r="P30" s="64" t="s">
        <v>3</v>
      </c>
      <c r="Q30" s="151"/>
      <c r="R30" s="151"/>
      <c r="S30" s="151"/>
      <c r="T30" s="151"/>
      <c r="U30" s="151"/>
      <c r="V30" s="152"/>
      <c r="W30" s="63">
        <f>1553172.6/1000</f>
        <v>1553.1726000000001</v>
      </c>
      <c r="X30" s="134">
        <v>1223.5</v>
      </c>
      <c r="Y30" s="134">
        <v>996.1</v>
      </c>
      <c r="Z30" s="153" t="s">
        <v>0</v>
      </c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62">
        <v>156</v>
      </c>
      <c r="AV30" s="53" t="s">
        <v>3</v>
      </c>
      <c r="AW30" s="2"/>
    </row>
    <row r="31" spans="1:49" ht="42.75" customHeight="1" x14ac:dyDescent="0.2">
      <c r="A31" s="61"/>
      <c r="B31" s="154" t="s">
        <v>33</v>
      </c>
      <c r="C31" s="154"/>
      <c r="D31" s="154"/>
      <c r="E31" s="154"/>
      <c r="F31" s="154"/>
      <c r="G31" s="154"/>
      <c r="H31" s="154"/>
      <c r="I31" s="154"/>
      <c r="J31" s="154"/>
      <c r="K31" s="155"/>
      <c r="L31" s="68">
        <v>555</v>
      </c>
      <c r="M31" s="67">
        <v>1</v>
      </c>
      <c r="N31" s="66">
        <v>4</v>
      </c>
      <c r="O31" s="65" t="s">
        <v>92</v>
      </c>
      <c r="P31" s="64" t="s">
        <v>32</v>
      </c>
      <c r="Q31" s="151"/>
      <c r="R31" s="151"/>
      <c r="S31" s="151"/>
      <c r="T31" s="151"/>
      <c r="U31" s="151"/>
      <c r="V31" s="152"/>
      <c r="W31" s="63">
        <f t="shared" ref="W31:W32" si="3">1553172.6/1000</f>
        <v>1553.1726000000001</v>
      </c>
      <c r="X31" s="134">
        <v>1223.5</v>
      </c>
      <c r="Y31" s="134">
        <v>996.1</v>
      </c>
      <c r="Z31" s="153" t="s">
        <v>0</v>
      </c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62">
        <v>156</v>
      </c>
      <c r="AV31" s="53" t="s">
        <v>3</v>
      </c>
      <c r="AW31" s="2"/>
    </row>
    <row r="32" spans="1:49" ht="21.75" customHeight="1" x14ac:dyDescent="0.2">
      <c r="A32" s="61"/>
      <c r="B32" s="154" t="s">
        <v>79</v>
      </c>
      <c r="C32" s="154"/>
      <c r="D32" s="154"/>
      <c r="E32" s="154"/>
      <c r="F32" s="154"/>
      <c r="G32" s="154"/>
      <c r="H32" s="154"/>
      <c r="I32" s="154"/>
      <c r="J32" s="154"/>
      <c r="K32" s="155"/>
      <c r="L32" s="68">
        <v>555</v>
      </c>
      <c r="M32" s="67">
        <v>1</v>
      </c>
      <c r="N32" s="66">
        <v>4</v>
      </c>
      <c r="O32" s="65" t="s">
        <v>92</v>
      </c>
      <c r="P32" s="64" t="s">
        <v>78</v>
      </c>
      <c r="Q32" s="151"/>
      <c r="R32" s="151"/>
      <c r="S32" s="151"/>
      <c r="T32" s="151"/>
      <c r="U32" s="151"/>
      <c r="V32" s="152"/>
      <c r="W32" s="63">
        <f t="shared" si="3"/>
        <v>1553.1726000000001</v>
      </c>
      <c r="X32" s="134">
        <v>1223.5</v>
      </c>
      <c r="Y32" s="134">
        <v>996.1</v>
      </c>
      <c r="Z32" s="153" t="s">
        <v>0</v>
      </c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62">
        <v>156</v>
      </c>
      <c r="AV32" s="53" t="s">
        <v>3</v>
      </c>
      <c r="AW32" s="2"/>
    </row>
    <row r="33" spans="1:49" ht="11.25" customHeight="1" x14ac:dyDescent="0.2">
      <c r="A33" s="61"/>
      <c r="B33" s="154" t="s">
        <v>90</v>
      </c>
      <c r="C33" s="154"/>
      <c r="D33" s="154"/>
      <c r="E33" s="154"/>
      <c r="F33" s="154"/>
      <c r="G33" s="154"/>
      <c r="H33" s="154"/>
      <c r="I33" s="154"/>
      <c r="J33" s="154"/>
      <c r="K33" s="155"/>
      <c r="L33" s="68">
        <v>555</v>
      </c>
      <c r="M33" s="67">
        <v>1</v>
      </c>
      <c r="N33" s="66">
        <v>4</v>
      </c>
      <c r="O33" s="65" t="s">
        <v>86</v>
      </c>
      <c r="P33" s="64" t="s">
        <v>3</v>
      </c>
      <c r="Q33" s="151"/>
      <c r="R33" s="151"/>
      <c r="S33" s="151"/>
      <c r="T33" s="151"/>
      <c r="U33" s="151"/>
      <c r="V33" s="152"/>
      <c r="W33" s="63">
        <f>626948.89/1000</f>
        <v>626.94889000000001</v>
      </c>
      <c r="X33" s="134">
        <v>0</v>
      </c>
      <c r="Y33" s="134">
        <v>0</v>
      </c>
      <c r="Z33" s="153" t="s">
        <v>0</v>
      </c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62">
        <v>156</v>
      </c>
      <c r="AV33" s="53" t="s">
        <v>3</v>
      </c>
      <c r="AW33" s="2"/>
    </row>
    <row r="34" spans="1:49" ht="21.75" customHeight="1" x14ac:dyDescent="0.2">
      <c r="A34" s="61"/>
      <c r="B34" s="154" t="s">
        <v>29</v>
      </c>
      <c r="C34" s="154"/>
      <c r="D34" s="154"/>
      <c r="E34" s="154"/>
      <c r="F34" s="154"/>
      <c r="G34" s="154"/>
      <c r="H34" s="154"/>
      <c r="I34" s="154"/>
      <c r="J34" s="154"/>
      <c r="K34" s="155"/>
      <c r="L34" s="68">
        <v>555</v>
      </c>
      <c r="M34" s="67">
        <v>1</v>
      </c>
      <c r="N34" s="66">
        <v>4</v>
      </c>
      <c r="O34" s="65" t="s">
        <v>86</v>
      </c>
      <c r="P34" s="64" t="s">
        <v>28</v>
      </c>
      <c r="Q34" s="151"/>
      <c r="R34" s="151"/>
      <c r="S34" s="151"/>
      <c r="T34" s="151"/>
      <c r="U34" s="151"/>
      <c r="V34" s="152"/>
      <c r="W34" s="63">
        <f t="shared" ref="W34:W35" si="4">626948.89/1000</f>
        <v>626.94889000000001</v>
      </c>
      <c r="X34" s="134">
        <v>0</v>
      </c>
      <c r="Y34" s="134">
        <v>0</v>
      </c>
      <c r="Z34" s="153" t="s">
        <v>0</v>
      </c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62">
        <v>156</v>
      </c>
      <c r="AV34" s="53" t="s">
        <v>3</v>
      </c>
      <c r="AW34" s="2"/>
    </row>
    <row r="35" spans="1:49" ht="21.75" customHeight="1" x14ac:dyDescent="0.2">
      <c r="A35" s="61"/>
      <c r="B35" s="154" t="s">
        <v>27</v>
      </c>
      <c r="C35" s="154"/>
      <c r="D35" s="154"/>
      <c r="E35" s="154"/>
      <c r="F35" s="154"/>
      <c r="G35" s="154"/>
      <c r="H35" s="154"/>
      <c r="I35" s="154"/>
      <c r="J35" s="154"/>
      <c r="K35" s="155"/>
      <c r="L35" s="68">
        <v>555</v>
      </c>
      <c r="M35" s="67">
        <v>1</v>
      </c>
      <c r="N35" s="66">
        <v>4</v>
      </c>
      <c r="O35" s="65" t="s">
        <v>86</v>
      </c>
      <c r="P35" s="64" t="s">
        <v>26</v>
      </c>
      <c r="Q35" s="151"/>
      <c r="R35" s="151"/>
      <c r="S35" s="151"/>
      <c r="T35" s="151"/>
      <c r="U35" s="151"/>
      <c r="V35" s="152"/>
      <c r="W35" s="63">
        <f t="shared" si="4"/>
        <v>626.94889000000001</v>
      </c>
      <c r="X35" s="134">
        <v>0</v>
      </c>
      <c r="Y35" s="134">
        <v>0</v>
      </c>
      <c r="Z35" s="153" t="s">
        <v>0</v>
      </c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62">
        <v>156</v>
      </c>
      <c r="AV35" s="53" t="s">
        <v>3</v>
      </c>
      <c r="AW35" s="2"/>
    </row>
    <row r="36" spans="1:49" ht="11.25" customHeight="1" x14ac:dyDescent="0.2">
      <c r="A36" s="61"/>
      <c r="B36" s="154" t="s">
        <v>89</v>
      </c>
      <c r="C36" s="154"/>
      <c r="D36" s="154"/>
      <c r="E36" s="154"/>
      <c r="F36" s="154"/>
      <c r="G36" s="154"/>
      <c r="H36" s="154"/>
      <c r="I36" s="154"/>
      <c r="J36" s="154"/>
      <c r="K36" s="155"/>
      <c r="L36" s="68">
        <v>555</v>
      </c>
      <c r="M36" s="67">
        <v>1</v>
      </c>
      <c r="N36" s="66">
        <v>4</v>
      </c>
      <c r="O36" s="65" t="s">
        <v>86</v>
      </c>
      <c r="P36" s="64" t="s">
        <v>88</v>
      </c>
      <c r="Q36" s="151"/>
      <c r="R36" s="151"/>
      <c r="S36" s="151"/>
      <c r="T36" s="151"/>
      <c r="U36" s="151"/>
      <c r="V36" s="152"/>
      <c r="W36" s="63">
        <f>14300/1000</f>
        <v>14.3</v>
      </c>
      <c r="X36" s="134">
        <v>0</v>
      </c>
      <c r="Y36" s="134">
        <v>0</v>
      </c>
      <c r="Z36" s="153" t="s">
        <v>0</v>
      </c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62">
        <v>156</v>
      </c>
      <c r="AV36" s="53" t="s">
        <v>3</v>
      </c>
      <c r="AW36" s="2"/>
    </row>
    <row r="37" spans="1:49" ht="11.25" customHeight="1" x14ac:dyDescent="0.2">
      <c r="A37" s="61"/>
      <c r="B37" s="154" t="s">
        <v>87</v>
      </c>
      <c r="C37" s="154"/>
      <c r="D37" s="154"/>
      <c r="E37" s="154"/>
      <c r="F37" s="154"/>
      <c r="G37" s="154"/>
      <c r="H37" s="154"/>
      <c r="I37" s="154"/>
      <c r="J37" s="154"/>
      <c r="K37" s="155"/>
      <c r="L37" s="68">
        <v>555</v>
      </c>
      <c r="M37" s="67">
        <v>1</v>
      </c>
      <c r="N37" s="66">
        <v>4</v>
      </c>
      <c r="O37" s="65" t="s">
        <v>86</v>
      </c>
      <c r="P37" s="64" t="s">
        <v>85</v>
      </c>
      <c r="Q37" s="151"/>
      <c r="R37" s="151"/>
      <c r="S37" s="151"/>
      <c r="T37" s="151"/>
      <c r="U37" s="151"/>
      <c r="V37" s="152"/>
      <c r="W37" s="63">
        <f>14300/1000</f>
        <v>14.3</v>
      </c>
      <c r="X37" s="134">
        <v>0</v>
      </c>
      <c r="Y37" s="134">
        <v>0</v>
      </c>
      <c r="Z37" s="153" t="s">
        <v>0</v>
      </c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62">
        <v>156</v>
      </c>
      <c r="AV37" s="53" t="s">
        <v>3</v>
      </c>
      <c r="AW37" s="2"/>
    </row>
    <row r="38" spans="1:49" ht="11.25" customHeight="1" x14ac:dyDescent="0.2">
      <c r="A38" s="61"/>
      <c r="B38" s="154" t="s">
        <v>25</v>
      </c>
      <c r="C38" s="154"/>
      <c r="D38" s="154"/>
      <c r="E38" s="154"/>
      <c r="F38" s="154"/>
      <c r="G38" s="154"/>
      <c r="H38" s="154"/>
      <c r="I38" s="154"/>
      <c r="J38" s="154"/>
      <c r="K38" s="155"/>
      <c r="L38" s="68">
        <v>555</v>
      </c>
      <c r="M38" s="67">
        <v>1</v>
      </c>
      <c r="N38" s="66">
        <v>4</v>
      </c>
      <c r="O38" s="65" t="s">
        <v>86</v>
      </c>
      <c r="P38" s="64" t="s">
        <v>24</v>
      </c>
      <c r="Q38" s="151"/>
      <c r="R38" s="151"/>
      <c r="S38" s="151"/>
      <c r="T38" s="151"/>
      <c r="U38" s="151"/>
      <c r="V38" s="152"/>
      <c r="W38" s="63">
        <f>10798.91/1000</f>
        <v>10.798909999999999</v>
      </c>
      <c r="X38" s="134">
        <v>0</v>
      </c>
      <c r="Y38" s="134">
        <v>0</v>
      </c>
      <c r="Z38" s="153" t="s">
        <v>0</v>
      </c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62">
        <v>156</v>
      </c>
      <c r="AV38" s="53" t="s">
        <v>3</v>
      </c>
      <c r="AW38" s="2"/>
    </row>
    <row r="39" spans="1:49" ht="11.25" customHeight="1" x14ac:dyDescent="0.2">
      <c r="A39" s="61"/>
      <c r="B39" s="154" t="s">
        <v>23</v>
      </c>
      <c r="C39" s="154"/>
      <c r="D39" s="154"/>
      <c r="E39" s="154"/>
      <c r="F39" s="154"/>
      <c r="G39" s="154"/>
      <c r="H39" s="154"/>
      <c r="I39" s="154"/>
      <c r="J39" s="154"/>
      <c r="K39" s="155"/>
      <c r="L39" s="68">
        <v>555</v>
      </c>
      <c r="M39" s="67">
        <v>1</v>
      </c>
      <c r="N39" s="66">
        <v>4</v>
      </c>
      <c r="O39" s="65" t="s">
        <v>86</v>
      </c>
      <c r="P39" s="64" t="s">
        <v>21</v>
      </c>
      <c r="Q39" s="151"/>
      <c r="R39" s="151"/>
      <c r="S39" s="151"/>
      <c r="T39" s="151"/>
      <c r="U39" s="151"/>
      <c r="V39" s="152"/>
      <c r="W39" s="63">
        <f>10798.91/1000</f>
        <v>10.798909999999999</v>
      </c>
      <c r="X39" s="134">
        <v>0</v>
      </c>
      <c r="Y39" s="134">
        <v>0</v>
      </c>
      <c r="Z39" s="153" t="s">
        <v>0</v>
      </c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62">
        <v>156</v>
      </c>
      <c r="AV39" s="53" t="s">
        <v>3</v>
      </c>
      <c r="AW39" s="2"/>
    </row>
    <row r="40" spans="1:49" ht="32.25" customHeight="1" x14ac:dyDescent="0.2">
      <c r="A40" s="61"/>
      <c r="B40" s="154" t="s">
        <v>34</v>
      </c>
      <c r="C40" s="154"/>
      <c r="D40" s="154"/>
      <c r="E40" s="154"/>
      <c r="F40" s="154"/>
      <c r="G40" s="154"/>
      <c r="H40" s="154"/>
      <c r="I40" s="154"/>
      <c r="J40" s="154"/>
      <c r="K40" s="155"/>
      <c r="L40" s="68">
        <v>555</v>
      </c>
      <c r="M40" s="67">
        <v>1</v>
      </c>
      <c r="N40" s="66">
        <v>4</v>
      </c>
      <c r="O40" s="65" t="s">
        <v>22</v>
      </c>
      <c r="P40" s="64" t="s">
        <v>3</v>
      </c>
      <c r="Q40" s="151"/>
      <c r="R40" s="151"/>
      <c r="S40" s="151"/>
      <c r="T40" s="151"/>
      <c r="U40" s="151"/>
      <c r="V40" s="152"/>
      <c r="W40" s="63">
        <f>194300/1000</f>
        <v>194.3</v>
      </c>
      <c r="X40" s="134">
        <v>0</v>
      </c>
      <c r="Y40" s="134">
        <v>0</v>
      </c>
      <c r="Z40" s="153" t="s">
        <v>0</v>
      </c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62">
        <v>156</v>
      </c>
      <c r="AV40" s="53" t="s">
        <v>3</v>
      </c>
      <c r="AW40" s="2"/>
    </row>
    <row r="41" spans="1:49" ht="42.75" customHeight="1" x14ac:dyDescent="0.2">
      <c r="A41" s="61"/>
      <c r="B41" s="154" t="s">
        <v>33</v>
      </c>
      <c r="C41" s="154"/>
      <c r="D41" s="154"/>
      <c r="E41" s="154"/>
      <c r="F41" s="154"/>
      <c r="G41" s="154"/>
      <c r="H41" s="154"/>
      <c r="I41" s="154"/>
      <c r="J41" s="154"/>
      <c r="K41" s="155"/>
      <c r="L41" s="68">
        <v>555</v>
      </c>
      <c r="M41" s="67">
        <v>1</v>
      </c>
      <c r="N41" s="66">
        <v>4</v>
      </c>
      <c r="O41" s="65" t="s">
        <v>22</v>
      </c>
      <c r="P41" s="64" t="s">
        <v>32</v>
      </c>
      <c r="Q41" s="151"/>
      <c r="R41" s="151"/>
      <c r="S41" s="151"/>
      <c r="T41" s="151"/>
      <c r="U41" s="151"/>
      <c r="V41" s="152"/>
      <c r="W41" s="63">
        <f>82498.91/1000</f>
        <v>82.498910000000009</v>
      </c>
      <c r="X41" s="134">
        <v>0</v>
      </c>
      <c r="Y41" s="134">
        <v>0</v>
      </c>
      <c r="Z41" s="153" t="s">
        <v>0</v>
      </c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62">
        <v>156</v>
      </c>
      <c r="AV41" s="53" t="s">
        <v>3</v>
      </c>
      <c r="AW41" s="2"/>
    </row>
    <row r="42" spans="1:49" ht="21.75" customHeight="1" x14ac:dyDescent="0.2">
      <c r="A42" s="61"/>
      <c r="B42" s="154" t="s">
        <v>79</v>
      </c>
      <c r="C42" s="154"/>
      <c r="D42" s="154"/>
      <c r="E42" s="154"/>
      <c r="F42" s="154"/>
      <c r="G42" s="154"/>
      <c r="H42" s="154"/>
      <c r="I42" s="154"/>
      <c r="J42" s="154"/>
      <c r="K42" s="155"/>
      <c r="L42" s="68">
        <v>555</v>
      </c>
      <c r="M42" s="67">
        <v>1</v>
      </c>
      <c r="N42" s="66">
        <v>4</v>
      </c>
      <c r="O42" s="65" t="s">
        <v>22</v>
      </c>
      <c r="P42" s="64" t="s">
        <v>78</v>
      </c>
      <c r="Q42" s="151"/>
      <c r="R42" s="151"/>
      <c r="S42" s="151"/>
      <c r="T42" s="151"/>
      <c r="U42" s="151"/>
      <c r="V42" s="152"/>
      <c r="W42" s="63">
        <f>82498.91/1000</f>
        <v>82.498910000000009</v>
      </c>
      <c r="X42" s="134">
        <v>0</v>
      </c>
      <c r="Y42" s="134">
        <v>0</v>
      </c>
      <c r="Z42" s="153" t="s">
        <v>0</v>
      </c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62">
        <v>156</v>
      </c>
      <c r="AV42" s="53" t="s">
        <v>3</v>
      </c>
      <c r="AW42" s="2"/>
    </row>
    <row r="43" spans="1:49" ht="21.75" customHeight="1" x14ac:dyDescent="0.2">
      <c r="A43" s="61"/>
      <c r="B43" s="154" t="s">
        <v>29</v>
      </c>
      <c r="C43" s="154"/>
      <c r="D43" s="154"/>
      <c r="E43" s="154"/>
      <c r="F43" s="154"/>
      <c r="G43" s="154"/>
      <c r="H43" s="154"/>
      <c r="I43" s="154"/>
      <c r="J43" s="154"/>
      <c r="K43" s="155"/>
      <c r="L43" s="68">
        <v>555</v>
      </c>
      <c r="M43" s="67">
        <v>1</v>
      </c>
      <c r="N43" s="66">
        <v>4</v>
      </c>
      <c r="O43" s="65" t="s">
        <v>22</v>
      </c>
      <c r="P43" s="64" t="s">
        <v>28</v>
      </c>
      <c r="Q43" s="151"/>
      <c r="R43" s="151"/>
      <c r="S43" s="151"/>
      <c r="T43" s="151"/>
      <c r="U43" s="151"/>
      <c r="V43" s="152"/>
      <c r="W43" s="63">
        <v>87.8</v>
      </c>
      <c r="X43" s="134">
        <v>0</v>
      </c>
      <c r="Y43" s="134">
        <v>0</v>
      </c>
      <c r="Z43" s="153" t="s">
        <v>0</v>
      </c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62">
        <v>156</v>
      </c>
      <c r="AV43" s="53" t="s">
        <v>3</v>
      </c>
      <c r="AW43" s="2"/>
    </row>
    <row r="44" spans="1:49" ht="21.75" customHeight="1" x14ac:dyDescent="0.2">
      <c r="A44" s="61"/>
      <c r="B44" s="154" t="s">
        <v>27</v>
      </c>
      <c r="C44" s="154"/>
      <c r="D44" s="154"/>
      <c r="E44" s="154"/>
      <c r="F44" s="154"/>
      <c r="G44" s="154"/>
      <c r="H44" s="154"/>
      <c r="I44" s="154"/>
      <c r="J44" s="154"/>
      <c r="K44" s="155"/>
      <c r="L44" s="68">
        <v>555</v>
      </c>
      <c r="M44" s="67">
        <v>1</v>
      </c>
      <c r="N44" s="66">
        <v>4</v>
      </c>
      <c r="O44" s="65" t="s">
        <v>22</v>
      </c>
      <c r="P44" s="64" t="s">
        <v>26</v>
      </c>
      <c r="Q44" s="151"/>
      <c r="R44" s="151"/>
      <c r="S44" s="151"/>
      <c r="T44" s="151"/>
      <c r="U44" s="151"/>
      <c r="V44" s="152"/>
      <c r="W44" s="63">
        <v>87.8</v>
      </c>
      <c r="X44" s="134">
        <v>0</v>
      </c>
      <c r="Y44" s="134">
        <v>0</v>
      </c>
      <c r="Z44" s="153" t="s">
        <v>0</v>
      </c>
      <c r="AA44" s="153"/>
      <c r="AB44" s="153"/>
      <c r="AC44" s="153"/>
      <c r="AD44" s="153"/>
      <c r="AE44" s="153"/>
      <c r="AF44" s="153"/>
      <c r="AG44" s="153"/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53"/>
      <c r="AT44" s="153"/>
      <c r="AU44" s="62">
        <v>156</v>
      </c>
      <c r="AV44" s="53" t="s">
        <v>3</v>
      </c>
      <c r="AW44" s="2"/>
    </row>
    <row r="45" spans="1:49" ht="11.25" customHeight="1" x14ac:dyDescent="0.2">
      <c r="A45" s="61"/>
      <c r="B45" s="154" t="s">
        <v>25</v>
      </c>
      <c r="C45" s="154"/>
      <c r="D45" s="154"/>
      <c r="E45" s="154"/>
      <c r="F45" s="154"/>
      <c r="G45" s="154"/>
      <c r="H45" s="154"/>
      <c r="I45" s="154"/>
      <c r="J45" s="154"/>
      <c r="K45" s="155"/>
      <c r="L45" s="68">
        <v>555</v>
      </c>
      <c r="M45" s="67">
        <v>1</v>
      </c>
      <c r="N45" s="66">
        <v>4</v>
      </c>
      <c r="O45" s="65" t="s">
        <v>22</v>
      </c>
      <c r="P45" s="64" t="s">
        <v>24</v>
      </c>
      <c r="Q45" s="151"/>
      <c r="R45" s="151"/>
      <c r="S45" s="151"/>
      <c r="T45" s="151"/>
      <c r="U45" s="151"/>
      <c r="V45" s="152"/>
      <c r="W45" s="63">
        <f>24001.09/1000</f>
        <v>24.001090000000001</v>
      </c>
      <c r="X45" s="134">
        <v>0</v>
      </c>
      <c r="Y45" s="134">
        <v>0</v>
      </c>
      <c r="Z45" s="153" t="s">
        <v>0</v>
      </c>
      <c r="AA45" s="153"/>
      <c r="AB45" s="153"/>
      <c r="AC45" s="153"/>
      <c r="AD45" s="153"/>
      <c r="AE45" s="153"/>
      <c r="AF45" s="153"/>
      <c r="AG45" s="153"/>
      <c r="AH45" s="153"/>
      <c r="AI45" s="153"/>
      <c r="AJ45" s="153"/>
      <c r="AK45" s="153"/>
      <c r="AL45" s="153"/>
      <c r="AM45" s="153"/>
      <c r="AN45" s="153"/>
      <c r="AO45" s="153"/>
      <c r="AP45" s="153"/>
      <c r="AQ45" s="153"/>
      <c r="AR45" s="153"/>
      <c r="AS45" s="153"/>
      <c r="AT45" s="153"/>
      <c r="AU45" s="62">
        <v>156</v>
      </c>
      <c r="AV45" s="53" t="s">
        <v>3</v>
      </c>
      <c r="AW45" s="2"/>
    </row>
    <row r="46" spans="1:49" ht="11.25" customHeight="1" x14ac:dyDescent="0.2">
      <c r="A46" s="61"/>
      <c r="B46" s="154" t="s">
        <v>23</v>
      </c>
      <c r="C46" s="154"/>
      <c r="D46" s="154"/>
      <c r="E46" s="154"/>
      <c r="F46" s="154"/>
      <c r="G46" s="154"/>
      <c r="H46" s="154"/>
      <c r="I46" s="154"/>
      <c r="J46" s="154"/>
      <c r="K46" s="155"/>
      <c r="L46" s="68">
        <v>555</v>
      </c>
      <c r="M46" s="67">
        <v>1</v>
      </c>
      <c r="N46" s="66">
        <v>4</v>
      </c>
      <c r="O46" s="65" t="s">
        <v>22</v>
      </c>
      <c r="P46" s="64" t="s">
        <v>21</v>
      </c>
      <c r="Q46" s="151"/>
      <c r="R46" s="151"/>
      <c r="S46" s="151"/>
      <c r="T46" s="151"/>
      <c r="U46" s="151"/>
      <c r="V46" s="152"/>
      <c r="W46" s="63">
        <f>24001.09/1000</f>
        <v>24.001090000000001</v>
      </c>
      <c r="X46" s="134">
        <v>0</v>
      </c>
      <c r="Y46" s="134">
        <v>0</v>
      </c>
      <c r="Z46" s="153" t="s">
        <v>0</v>
      </c>
      <c r="AA46" s="153"/>
      <c r="AB46" s="153"/>
      <c r="AC46" s="153"/>
      <c r="AD46" s="153"/>
      <c r="AE46" s="153"/>
      <c r="AF46" s="153"/>
      <c r="AG46" s="153"/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62">
        <v>156</v>
      </c>
      <c r="AV46" s="53" t="s">
        <v>3</v>
      </c>
      <c r="AW46" s="2"/>
    </row>
    <row r="47" spans="1:49" ht="21.75" customHeight="1" x14ac:dyDescent="0.2">
      <c r="A47" s="61"/>
      <c r="B47" s="154" t="s">
        <v>91</v>
      </c>
      <c r="C47" s="154"/>
      <c r="D47" s="154"/>
      <c r="E47" s="154"/>
      <c r="F47" s="154"/>
      <c r="G47" s="154"/>
      <c r="H47" s="154"/>
      <c r="I47" s="154"/>
      <c r="J47" s="154"/>
      <c r="K47" s="155"/>
      <c r="L47" s="68">
        <v>555</v>
      </c>
      <c r="M47" s="67">
        <v>1</v>
      </c>
      <c r="N47" s="66">
        <v>6</v>
      </c>
      <c r="O47" s="65" t="s">
        <v>3</v>
      </c>
      <c r="P47" s="64" t="s">
        <v>3</v>
      </c>
      <c r="Q47" s="151"/>
      <c r="R47" s="151"/>
      <c r="S47" s="151"/>
      <c r="T47" s="151"/>
      <c r="U47" s="151"/>
      <c r="V47" s="152"/>
      <c r="W47" s="63">
        <f>15710/1000</f>
        <v>15.71</v>
      </c>
      <c r="X47" s="134">
        <v>15.7</v>
      </c>
      <c r="Y47" s="134">
        <v>15.7</v>
      </c>
      <c r="Z47" s="153" t="s">
        <v>0</v>
      </c>
      <c r="AA47" s="153"/>
      <c r="AB47" s="153"/>
      <c r="AC47" s="153"/>
      <c r="AD47" s="153"/>
      <c r="AE47" s="153"/>
      <c r="AF47" s="153"/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62">
        <v>156</v>
      </c>
      <c r="AV47" s="53" t="s">
        <v>3</v>
      </c>
      <c r="AW47" s="2"/>
    </row>
    <row r="48" spans="1:49" ht="11.25" customHeight="1" x14ac:dyDescent="0.2">
      <c r="A48" s="61"/>
      <c r="B48" s="154" t="s">
        <v>20</v>
      </c>
      <c r="C48" s="154"/>
      <c r="D48" s="154"/>
      <c r="E48" s="154"/>
      <c r="F48" s="154"/>
      <c r="G48" s="154"/>
      <c r="H48" s="154"/>
      <c r="I48" s="154"/>
      <c r="J48" s="154"/>
      <c r="K48" s="155"/>
      <c r="L48" s="68">
        <v>555</v>
      </c>
      <c r="M48" s="67">
        <v>1</v>
      </c>
      <c r="N48" s="66">
        <v>6</v>
      </c>
      <c r="O48" s="65" t="s">
        <v>19</v>
      </c>
      <c r="P48" s="64" t="s">
        <v>3</v>
      </c>
      <c r="Q48" s="151"/>
      <c r="R48" s="151"/>
      <c r="S48" s="151"/>
      <c r="T48" s="151"/>
      <c r="U48" s="151"/>
      <c r="V48" s="152"/>
      <c r="W48" s="63">
        <f t="shared" ref="W48:W51" si="5">15710/1000</f>
        <v>15.71</v>
      </c>
      <c r="X48" s="134">
        <v>15.7</v>
      </c>
      <c r="Y48" s="134">
        <v>15.7</v>
      </c>
      <c r="Z48" s="153" t="s">
        <v>0</v>
      </c>
      <c r="AA48" s="153"/>
      <c r="AB48" s="153"/>
      <c r="AC48" s="153"/>
      <c r="AD48" s="153"/>
      <c r="AE48" s="153"/>
      <c r="AF48" s="153"/>
      <c r="AG48" s="153"/>
      <c r="AH48" s="153"/>
      <c r="AI48" s="153"/>
      <c r="AJ48" s="153"/>
      <c r="AK48" s="153"/>
      <c r="AL48" s="153"/>
      <c r="AM48" s="153"/>
      <c r="AN48" s="153"/>
      <c r="AO48" s="153"/>
      <c r="AP48" s="153"/>
      <c r="AQ48" s="153"/>
      <c r="AR48" s="153"/>
      <c r="AS48" s="153"/>
      <c r="AT48" s="153"/>
      <c r="AU48" s="62">
        <v>156</v>
      </c>
      <c r="AV48" s="53" t="s">
        <v>3</v>
      </c>
      <c r="AW48" s="2"/>
    </row>
    <row r="49" spans="1:49" ht="11.25" customHeight="1" x14ac:dyDescent="0.2">
      <c r="A49" s="61"/>
      <c r="B49" s="154" t="s">
        <v>90</v>
      </c>
      <c r="C49" s="154"/>
      <c r="D49" s="154"/>
      <c r="E49" s="154"/>
      <c r="F49" s="154"/>
      <c r="G49" s="154"/>
      <c r="H49" s="154"/>
      <c r="I49" s="154"/>
      <c r="J49" s="154"/>
      <c r="K49" s="155"/>
      <c r="L49" s="68">
        <v>555</v>
      </c>
      <c r="M49" s="67">
        <v>1</v>
      </c>
      <c r="N49" s="66">
        <v>6</v>
      </c>
      <c r="O49" s="65" t="s">
        <v>86</v>
      </c>
      <c r="P49" s="64" t="s">
        <v>3</v>
      </c>
      <c r="Q49" s="151"/>
      <c r="R49" s="151"/>
      <c r="S49" s="151"/>
      <c r="T49" s="151"/>
      <c r="U49" s="151"/>
      <c r="V49" s="152"/>
      <c r="W49" s="63">
        <f t="shared" si="5"/>
        <v>15.71</v>
      </c>
      <c r="X49" s="134">
        <v>15.7</v>
      </c>
      <c r="Y49" s="134">
        <v>15.7</v>
      </c>
      <c r="Z49" s="153" t="s">
        <v>0</v>
      </c>
      <c r="AA49" s="153"/>
      <c r="AB49" s="153"/>
      <c r="AC49" s="153"/>
      <c r="AD49" s="153"/>
      <c r="AE49" s="153"/>
      <c r="AF49" s="153"/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62">
        <v>156</v>
      </c>
      <c r="AV49" s="53" t="s">
        <v>3</v>
      </c>
      <c r="AW49" s="2"/>
    </row>
    <row r="50" spans="1:49" ht="11.25" customHeight="1" x14ac:dyDescent="0.2">
      <c r="A50" s="61"/>
      <c r="B50" s="154" t="s">
        <v>89</v>
      </c>
      <c r="C50" s="154"/>
      <c r="D50" s="154"/>
      <c r="E50" s="154"/>
      <c r="F50" s="154"/>
      <c r="G50" s="154"/>
      <c r="H50" s="154"/>
      <c r="I50" s="154"/>
      <c r="J50" s="154"/>
      <c r="K50" s="155"/>
      <c r="L50" s="68">
        <v>555</v>
      </c>
      <c r="M50" s="67">
        <v>1</v>
      </c>
      <c r="N50" s="66">
        <v>6</v>
      </c>
      <c r="O50" s="65" t="s">
        <v>86</v>
      </c>
      <c r="P50" s="64" t="s">
        <v>88</v>
      </c>
      <c r="Q50" s="151"/>
      <c r="R50" s="151"/>
      <c r="S50" s="151"/>
      <c r="T50" s="151"/>
      <c r="U50" s="151"/>
      <c r="V50" s="152"/>
      <c r="W50" s="63">
        <f t="shared" si="5"/>
        <v>15.71</v>
      </c>
      <c r="X50" s="134">
        <v>15.7</v>
      </c>
      <c r="Y50" s="134">
        <v>15.7</v>
      </c>
      <c r="Z50" s="153" t="s">
        <v>0</v>
      </c>
      <c r="AA50" s="153"/>
      <c r="AB50" s="153"/>
      <c r="AC50" s="153"/>
      <c r="AD50" s="153"/>
      <c r="AE50" s="153"/>
      <c r="AF50" s="153"/>
      <c r="AG50" s="153"/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62">
        <v>156</v>
      </c>
      <c r="AV50" s="53" t="s">
        <v>3</v>
      </c>
      <c r="AW50" s="2"/>
    </row>
    <row r="51" spans="1:49" ht="11.25" customHeight="1" x14ac:dyDescent="0.2">
      <c r="A51" s="61"/>
      <c r="B51" s="154" t="s">
        <v>87</v>
      </c>
      <c r="C51" s="154"/>
      <c r="D51" s="154"/>
      <c r="E51" s="154"/>
      <c r="F51" s="154"/>
      <c r="G51" s="154"/>
      <c r="H51" s="154"/>
      <c r="I51" s="154"/>
      <c r="J51" s="154"/>
      <c r="K51" s="155"/>
      <c r="L51" s="68">
        <v>555</v>
      </c>
      <c r="M51" s="67">
        <v>1</v>
      </c>
      <c r="N51" s="66">
        <v>6</v>
      </c>
      <c r="O51" s="65" t="s">
        <v>86</v>
      </c>
      <c r="P51" s="64" t="s">
        <v>85</v>
      </c>
      <c r="Q51" s="151"/>
      <c r="R51" s="151"/>
      <c r="S51" s="151"/>
      <c r="T51" s="151"/>
      <c r="U51" s="151"/>
      <c r="V51" s="152"/>
      <c r="W51" s="63">
        <f t="shared" si="5"/>
        <v>15.71</v>
      </c>
      <c r="X51" s="134">
        <v>15.7</v>
      </c>
      <c r="Y51" s="134">
        <v>15.7</v>
      </c>
      <c r="Z51" s="153" t="s">
        <v>0</v>
      </c>
      <c r="AA51" s="153"/>
      <c r="AB51" s="153"/>
      <c r="AC51" s="153"/>
      <c r="AD51" s="153"/>
      <c r="AE51" s="153"/>
      <c r="AF51" s="153"/>
      <c r="AG51" s="153"/>
      <c r="AH51" s="153"/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53"/>
      <c r="AU51" s="62">
        <v>156</v>
      </c>
      <c r="AV51" s="53" t="s">
        <v>3</v>
      </c>
      <c r="AW51" s="2"/>
    </row>
    <row r="52" spans="1:49" ht="11.25" customHeight="1" x14ac:dyDescent="0.2">
      <c r="A52" s="61"/>
      <c r="B52" s="154" t="s">
        <v>84</v>
      </c>
      <c r="C52" s="154"/>
      <c r="D52" s="154"/>
      <c r="E52" s="154"/>
      <c r="F52" s="154"/>
      <c r="G52" s="154"/>
      <c r="H52" s="154"/>
      <c r="I52" s="154"/>
      <c r="J52" s="154"/>
      <c r="K52" s="155"/>
      <c r="L52" s="68">
        <v>555</v>
      </c>
      <c r="M52" s="67">
        <v>2</v>
      </c>
      <c r="N52" s="66">
        <v>0</v>
      </c>
      <c r="O52" s="65" t="s">
        <v>3</v>
      </c>
      <c r="P52" s="64" t="s">
        <v>3</v>
      </c>
      <c r="Q52" s="151"/>
      <c r="R52" s="151"/>
      <c r="S52" s="151"/>
      <c r="T52" s="151"/>
      <c r="U52" s="151"/>
      <c r="V52" s="152"/>
      <c r="W52" s="63">
        <f>92700/1000</f>
        <v>92.7</v>
      </c>
      <c r="X52" s="134">
        <v>92.8</v>
      </c>
      <c r="Y52" s="134">
        <v>94.6</v>
      </c>
      <c r="Z52" s="153" t="s">
        <v>0</v>
      </c>
      <c r="AA52" s="153"/>
      <c r="AB52" s="153"/>
      <c r="AC52" s="153"/>
      <c r="AD52" s="153"/>
      <c r="AE52" s="153"/>
      <c r="AF52" s="153"/>
      <c r="AG52" s="153"/>
      <c r="AH52" s="153"/>
      <c r="AI52" s="153"/>
      <c r="AJ52" s="153"/>
      <c r="AK52" s="153"/>
      <c r="AL52" s="153"/>
      <c r="AM52" s="153"/>
      <c r="AN52" s="153"/>
      <c r="AO52" s="153"/>
      <c r="AP52" s="153"/>
      <c r="AQ52" s="153"/>
      <c r="AR52" s="153"/>
      <c r="AS52" s="153"/>
      <c r="AT52" s="153"/>
      <c r="AU52" s="62">
        <v>156</v>
      </c>
      <c r="AV52" s="53" t="s">
        <v>3</v>
      </c>
      <c r="AW52" s="2"/>
    </row>
    <row r="53" spans="1:49" ht="11.25" customHeight="1" x14ac:dyDescent="0.2">
      <c r="A53" s="61"/>
      <c r="B53" s="154" t="s">
        <v>83</v>
      </c>
      <c r="C53" s="154"/>
      <c r="D53" s="154"/>
      <c r="E53" s="154"/>
      <c r="F53" s="154"/>
      <c r="G53" s="154"/>
      <c r="H53" s="154"/>
      <c r="I53" s="154"/>
      <c r="J53" s="154"/>
      <c r="K53" s="155"/>
      <c r="L53" s="68">
        <v>555</v>
      </c>
      <c r="M53" s="67">
        <v>2</v>
      </c>
      <c r="N53" s="66">
        <v>3</v>
      </c>
      <c r="O53" s="65" t="s">
        <v>3</v>
      </c>
      <c r="P53" s="64" t="s">
        <v>3</v>
      </c>
      <c r="Q53" s="151"/>
      <c r="R53" s="151"/>
      <c r="S53" s="151"/>
      <c r="T53" s="151"/>
      <c r="U53" s="151"/>
      <c r="V53" s="152"/>
      <c r="W53" s="63">
        <f t="shared" ref="W53:W55" si="6">92700/1000</f>
        <v>92.7</v>
      </c>
      <c r="X53" s="134">
        <v>92.8</v>
      </c>
      <c r="Y53" s="134">
        <v>94.6</v>
      </c>
      <c r="Z53" s="153" t="s">
        <v>0</v>
      </c>
      <c r="AA53" s="153"/>
      <c r="AB53" s="153"/>
      <c r="AC53" s="153"/>
      <c r="AD53" s="153"/>
      <c r="AE53" s="153"/>
      <c r="AF53" s="153"/>
      <c r="AG53" s="153"/>
      <c r="AH53" s="153"/>
      <c r="AI53" s="153"/>
      <c r="AJ53" s="153"/>
      <c r="AK53" s="153"/>
      <c r="AL53" s="153"/>
      <c r="AM53" s="153"/>
      <c r="AN53" s="153"/>
      <c r="AO53" s="153"/>
      <c r="AP53" s="153"/>
      <c r="AQ53" s="153"/>
      <c r="AR53" s="153"/>
      <c r="AS53" s="153"/>
      <c r="AT53" s="153"/>
      <c r="AU53" s="62">
        <v>156</v>
      </c>
      <c r="AV53" s="53" t="s">
        <v>3</v>
      </c>
      <c r="AW53" s="2"/>
    </row>
    <row r="54" spans="1:49" ht="11.25" customHeight="1" x14ac:dyDescent="0.2">
      <c r="A54" s="61"/>
      <c r="B54" s="154" t="s">
        <v>82</v>
      </c>
      <c r="C54" s="154"/>
      <c r="D54" s="154"/>
      <c r="E54" s="154"/>
      <c r="F54" s="154"/>
      <c r="G54" s="154"/>
      <c r="H54" s="154"/>
      <c r="I54" s="154"/>
      <c r="J54" s="154"/>
      <c r="K54" s="155"/>
      <c r="L54" s="68">
        <v>555</v>
      </c>
      <c r="M54" s="67">
        <v>2</v>
      </c>
      <c r="N54" s="66">
        <v>3</v>
      </c>
      <c r="O54" s="65" t="s">
        <v>81</v>
      </c>
      <c r="P54" s="64" t="s">
        <v>3</v>
      </c>
      <c r="Q54" s="151"/>
      <c r="R54" s="151"/>
      <c r="S54" s="151"/>
      <c r="T54" s="151"/>
      <c r="U54" s="151"/>
      <c r="V54" s="152"/>
      <c r="W54" s="63">
        <f t="shared" si="6"/>
        <v>92.7</v>
      </c>
      <c r="X54" s="134">
        <v>92.8</v>
      </c>
      <c r="Y54" s="134">
        <v>94.6</v>
      </c>
      <c r="Z54" s="153" t="s">
        <v>0</v>
      </c>
      <c r="AA54" s="153"/>
      <c r="AB54" s="153"/>
      <c r="AC54" s="153"/>
      <c r="AD54" s="153"/>
      <c r="AE54" s="153"/>
      <c r="AF54" s="153"/>
      <c r="AG54" s="153"/>
      <c r="AH54" s="153"/>
      <c r="AI54" s="153"/>
      <c r="AJ54" s="153"/>
      <c r="AK54" s="153"/>
      <c r="AL54" s="153"/>
      <c r="AM54" s="153"/>
      <c r="AN54" s="153"/>
      <c r="AO54" s="153"/>
      <c r="AP54" s="153"/>
      <c r="AQ54" s="153"/>
      <c r="AR54" s="153"/>
      <c r="AS54" s="153"/>
      <c r="AT54" s="153"/>
      <c r="AU54" s="62">
        <v>156</v>
      </c>
      <c r="AV54" s="53" t="s">
        <v>3</v>
      </c>
      <c r="AW54" s="2"/>
    </row>
    <row r="55" spans="1:49" ht="32.25" customHeight="1" x14ac:dyDescent="0.2">
      <c r="A55" s="61"/>
      <c r="B55" s="154" t="s">
        <v>80</v>
      </c>
      <c r="C55" s="154"/>
      <c r="D55" s="154"/>
      <c r="E55" s="154"/>
      <c r="F55" s="154"/>
      <c r="G55" s="154"/>
      <c r="H55" s="154"/>
      <c r="I55" s="154"/>
      <c r="J55" s="154"/>
      <c r="K55" s="155"/>
      <c r="L55" s="68">
        <v>555</v>
      </c>
      <c r="M55" s="67">
        <v>2</v>
      </c>
      <c r="N55" s="66">
        <v>3</v>
      </c>
      <c r="O55" s="65" t="s">
        <v>77</v>
      </c>
      <c r="P55" s="64" t="s">
        <v>3</v>
      </c>
      <c r="Q55" s="151"/>
      <c r="R55" s="151"/>
      <c r="S55" s="151"/>
      <c r="T55" s="151"/>
      <c r="U55" s="151"/>
      <c r="V55" s="152"/>
      <c r="W55" s="63">
        <f t="shared" si="6"/>
        <v>92.7</v>
      </c>
      <c r="X55" s="134">
        <v>92.8</v>
      </c>
      <c r="Y55" s="134">
        <v>94.6</v>
      </c>
      <c r="Z55" s="153" t="s">
        <v>0</v>
      </c>
      <c r="AA55" s="153"/>
      <c r="AB55" s="153"/>
      <c r="AC55" s="153"/>
      <c r="AD55" s="153"/>
      <c r="AE55" s="153"/>
      <c r="AF55" s="153"/>
      <c r="AG55" s="153"/>
      <c r="AH55" s="153"/>
      <c r="AI55" s="153"/>
      <c r="AJ55" s="153"/>
      <c r="AK55" s="153"/>
      <c r="AL55" s="153"/>
      <c r="AM55" s="153"/>
      <c r="AN55" s="153"/>
      <c r="AO55" s="153"/>
      <c r="AP55" s="153"/>
      <c r="AQ55" s="153"/>
      <c r="AR55" s="153"/>
      <c r="AS55" s="153"/>
      <c r="AT55" s="153"/>
      <c r="AU55" s="62">
        <v>156</v>
      </c>
      <c r="AV55" s="53" t="s">
        <v>3</v>
      </c>
      <c r="AW55" s="2"/>
    </row>
    <row r="56" spans="1:49" ht="42.75" customHeight="1" x14ac:dyDescent="0.2">
      <c r="A56" s="61"/>
      <c r="B56" s="154" t="s">
        <v>33</v>
      </c>
      <c r="C56" s="154"/>
      <c r="D56" s="154"/>
      <c r="E56" s="154"/>
      <c r="F56" s="154"/>
      <c r="G56" s="154"/>
      <c r="H56" s="154"/>
      <c r="I56" s="154"/>
      <c r="J56" s="154"/>
      <c r="K56" s="155"/>
      <c r="L56" s="68">
        <v>555</v>
      </c>
      <c r="M56" s="67">
        <v>2</v>
      </c>
      <c r="N56" s="66">
        <v>3</v>
      </c>
      <c r="O56" s="65" t="s">
        <v>77</v>
      </c>
      <c r="P56" s="64" t="s">
        <v>32</v>
      </c>
      <c r="Q56" s="151"/>
      <c r="R56" s="151"/>
      <c r="S56" s="151"/>
      <c r="T56" s="151"/>
      <c r="U56" s="151"/>
      <c r="V56" s="152"/>
      <c r="W56" s="63">
        <f>88100/1000</f>
        <v>88.1</v>
      </c>
      <c r="X56" s="134">
        <v>90.7</v>
      </c>
      <c r="Y56" s="134">
        <v>92.5</v>
      </c>
      <c r="Z56" s="153" t="s">
        <v>0</v>
      </c>
      <c r="AA56" s="153"/>
      <c r="AB56" s="153"/>
      <c r="AC56" s="153"/>
      <c r="AD56" s="153"/>
      <c r="AE56" s="153"/>
      <c r="AF56" s="153"/>
      <c r="AG56" s="153"/>
      <c r="AH56" s="153"/>
      <c r="AI56" s="153"/>
      <c r="AJ56" s="153"/>
      <c r="AK56" s="153"/>
      <c r="AL56" s="153"/>
      <c r="AM56" s="153"/>
      <c r="AN56" s="153"/>
      <c r="AO56" s="153"/>
      <c r="AP56" s="153"/>
      <c r="AQ56" s="153"/>
      <c r="AR56" s="153"/>
      <c r="AS56" s="153"/>
      <c r="AT56" s="153"/>
      <c r="AU56" s="62">
        <v>156</v>
      </c>
      <c r="AV56" s="53" t="s">
        <v>3</v>
      </c>
      <c r="AW56" s="2"/>
    </row>
    <row r="57" spans="1:49" ht="21.75" customHeight="1" x14ac:dyDescent="0.2">
      <c r="A57" s="61"/>
      <c r="B57" s="154" t="s">
        <v>79</v>
      </c>
      <c r="C57" s="154"/>
      <c r="D57" s="154"/>
      <c r="E57" s="154"/>
      <c r="F57" s="154"/>
      <c r="G57" s="154"/>
      <c r="H57" s="154"/>
      <c r="I57" s="154"/>
      <c r="J57" s="154"/>
      <c r="K57" s="155"/>
      <c r="L57" s="68">
        <v>555</v>
      </c>
      <c r="M57" s="67">
        <v>2</v>
      </c>
      <c r="N57" s="66">
        <v>3</v>
      </c>
      <c r="O57" s="65" t="s">
        <v>77</v>
      </c>
      <c r="P57" s="64" t="s">
        <v>78</v>
      </c>
      <c r="Q57" s="151"/>
      <c r="R57" s="151"/>
      <c r="S57" s="151"/>
      <c r="T57" s="151"/>
      <c r="U57" s="151"/>
      <c r="V57" s="152"/>
      <c r="W57" s="63">
        <f>88100/1000</f>
        <v>88.1</v>
      </c>
      <c r="X57" s="134">
        <v>90.7</v>
      </c>
      <c r="Y57" s="134">
        <v>92.5</v>
      </c>
      <c r="Z57" s="153" t="s">
        <v>0</v>
      </c>
      <c r="AA57" s="153"/>
      <c r="AB57" s="153"/>
      <c r="AC57" s="153"/>
      <c r="AD57" s="153"/>
      <c r="AE57" s="153"/>
      <c r="AF57" s="153"/>
      <c r="AG57" s="153"/>
      <c r="AH57" s="153"/>
      <c r="AI57" s="153"/>
      <c r="AJ57" s="153"/>
      <c r="AK57" s="153"/>
      <c r="AL57" s="153"/>
      <c r="AM57" s="153"/>
      <c r="AN57" s="153"/>
      <c r="AO57" s="153"/>
      <c r="AP57" s="153"/>
      <c r="AQ57" s="153"/>
      <c r="AR57" s="153"/>
      <c r="AS57" s="153"/>
      <c r="AT57" s="153"/>
      <c r="AU57" s="62">
        <v>156</v>
      </c>
      <c r="AV57" s="53" t="s">
        <v>3</v>
      </c>
      <c r="AW57" s="2"/>
    </row>
    <row r="58" spans="1:49" ht="21.75" customHeight="1" x14ac:dyDescent="0.2">
      <c r="A58" s="61"/>
      <c r="B58" s="154" t="s">
        <v>29</v>
      </c>
      <c r="C58" s="154"/>
      <c r="D58" s="154"/>
      <c r="E58" s="154"/>
      <c r="F58" s="154"/>
      <c r="G58" s="154"/>
      <c r="H58" s="154"/>
      <c r="I58" s="154"/>
      <c r="J58" s="154"/>
      <c r="K58" s="155"/>
      <c r="L58" s="68">
        <v>555</v>
      </c>
      <c r="M58" s="67">
        <v>2</v>
      </c>
      <c r="N58" s="66">
        <v>3</v>
      </c>
      <c r="O58" s="65" t="s">
        <v>77</v>
      </c>
      <c r="P58" s="64" t="s">
        <v>28</v>
      </c>
      <c r="Q58" s="151"/>
      <c r="R58" s="151"/>
      <c r="S58" s="151"/>
      <c r="T58" s="151"/>
      <c r="U58" s="151"/>
      <c r="V58" s="152"/>
      <c r="W58" s="63">
        <f>4600/1000</f>
        <v>4.5999999999999996</v>
      </c>
      <c r="X58" s="134">
        <v>2.1</v>
      </c>
      <c r="Y58" s="134">
        <v>2.1</v>
      </c>
      <c r="Z58" s="153" t="s">
        <v>0</v>
      </c>
      <c r="AA58" s="153"/>
      <c r="AB58" s="153"/>
      <c r="AC58" s="153"/>
      <c r="AD58" s="153"/>
      <c r="AE58" s="153"/>
      <c r="AF58" s="153"/>
      <c r="AG58" s="153"/>
      <c r="AH58" s="153"/>
      <c r="AI58" s="153"/>
      <c r="AJ58" s="153"/>
      <c r="AK58" s="153"/>
      <c r="AL58" s="153"/>
      <c r="AM58" s="153"/>
      <c r="AN58" s="153"/>
      <c r="AO58" s="153"/>
      <c r="AP58" s="153"/>
      <c r="AQ58" s="153"/>
      <c r="AR58" s="153"/>
      <c r="AS58" s="153"/>
      <c r="AT58" s="153"/>
      <c r="AU58" s="62">
        <v>156</v>
      </c>
      <c r="AV58" s="53" t="s">
        <v>3</v>
      </c>
      <c r="AW58" s="2"/>
    </row>
    <row r="59" spans="1:49" ht="21.75" customHeight="1" x14ac:dyDescent="0.2">
      <c r="A59" s="61"/>
      <c r="B59" s="154" t="s">
        <v>27</v>
      </c>
      <c r="C59" s="154"/>
      <c r="D59" s="154"/>
      <c r="E59" s="154"/>
      <c r="F59" s="154"/>
      <c r="G59" s="154"/>
      <c r="H59" s="154"/>
      <c r="I59" s="154"/>
      <c r="J59" s="154"/>
      <c r="K59" s="155"/>
      <c r="L59" s="68">
        <v>555</v>
      </c>
      <c r="M59" s="67">
        <v>2</v>
      </c>
      <c r="N59" s="66">
        <v>3</v>
      </c>
      <c r="O59" s="65" t="s">
        <v>77</v>
      </c>
      <c r="P59" s="64" t="s">
        <v>26</v>
      </c>
      <c r="Q59" s="151"/>
      <c r="R59" s="151"/>
      <c r="S59" s="151"/>
      <c r="T59" s="151"/>
      <c r="U59" s="151"/>
      <c r="V59" s="152"/>
      <c r="W59" s="63">
        <f>4600/1000</f>
        <v>4.5999999999999996</v>
      </c>
      <c r="X59" s="134">
        <v>2.1</v>
      </c>
      <c r="Y59" s="134">
        <v>2.1</v>
      </c>
      <c r="Z59" s="153" t="s">
        <v>0</v>
      </c>
      <c r="AA59" s="153"/>
      <c r="AB59" s="153"/>
      <c r="AC59" s="153"/>
      <c r="AD59" s="153"/>
      <c r="AE59" s="153"/>
      <c r="AF59" s="153"/>
      <c r="AG59" s="153"/>
      <c r="AH59" s="153"/>
      <c r="AI59" s="153"/>
      <c r="AJ59" s="153"/>
      <c r="AK59" s="153"/>
      <c r="AL59" s="153"/>
      <c r="AM59" s="153"/>
      <c r="AN59" s="153"/>
      <c r="AO59" s="153"/>
      <c r="AP59" s="153"/>
      <c r="AQ59" s="153"/>
      <c r="AR59" s="153"/>
      <c r="AS59" s="153"/>
      <c r="AT59" s="153"/>
      <c r="AU59" s="62">
        <v>156</v>
      </c>
      <c r="AV59" s="53" t="s">
        <v>3</v>
      </c>
      <c r="AW59" s="2"/>
    </row>
    <row r="60" spans="1:49" ht="11.25" customHeight="1" x14ac:dyDescent="0.2">
      <c r="A60" s="61"/>
      <c r="B60" s="154" t="s">
        <v>76</v>
      </c>
      <c r="C60" s="154"/>
      <c r="D60" s="154"/>
      <c r="E60" s="154"/>
      <c r="F60" s="154"/>
      <c r="G60" s="154"/>
      <c r="H60" s="154"/>
      <c r="I60" s="154"/>
      <c r="J60" s="154"/>
      <c r="K60" s="155"/>
      <c r="L60" s="68">
        <v>555</v>
      </c>
      <c r="M60" s="67">
        <v>3</v>
      </c>
      <c r="N60" s="66">
        <v>0</v>
      </c>
      <c r="O60" s="65" t="s">
        <v>3</v>
      </c>
      <c r="P60" s="64" t="s">
        <v>3</v>
      </c>
      <c r="Q60" s="151"/>
      <c r="R60" s="151"/>
      <c r="S60" s="151"/>
      <c r="T60" s="151"/>
      <c r="U60" s="151"/>
      <c r="V60" s="152"/>
      <c r="W60" s="63">
        <f>20000/1000</f>
        <v>20</v>
      </c>
      <c r="X60" s="134">
        <v>0</v>
      </c>
      <c r="Y60" s="134">
        <v>0</v>
      </c>
      <c r="Z60" s="153" t="s">
        <v>0</v>
      </c>
      <c r="AA60" s="153"/>
      <c r="AB60" s="153"/>
      <c r="AC60" s="153"/>
      <c r="AD60" s="153"/>
      <c r="AE60" s="153"/>
      <c r="AF60" s="153"/>
      <c r="AG60" s="153"/>
      <c r="AH60" s="153"/>
      <c r="AI60" s="153"/>
      <c r="AJ60" s="153"/>
      <c r="AK60" s="153"/>
      <c r="AL60" s="153"/>
      <c r="AM60" s="153"/>
      <c r="AN60" s="153"/>
      <c r="AO60" s="153"/>
      <c r="AP60" s="153"/>
      <c r="AQ60" s="153"/>
      <c r="AR60" s="153"/>
      <c r="AS60" s="153"/>
      <c r="AT60" s="153"/>
      <c r="AU60" s="62">
        <v>156</v>
      </c>
      <c r="AV60" s="53" t="s">
        <v>3</v>
      </c>
      <c r="AW60" s="2"/>
    </row>
    <row r="61" spans="1:49" ht="21.75" customHeight="1" x14ac:dyDescent="0.2">
      <c r="A61" s="61"/>
      <c r="B61" s="154" t="s">
        <v>75</v>
      </c>
      <c r="C61" s="154"/>
      <c r="D61" s="154"/>
      <c r="E61" s="154"/>
      <c r="F61" s="154"/>
      <c r="G61" s="154"/>
      <c r="H61" s="154"/>
      <c r="I61" s="154"/>
      <c r="J61" s="154"/>
      <c r="K61" s="155"/>
      <c r="L61" s="68">
        <v>555</v>
      </c>
      <c r="M61" s="67">
        <v>3</v>
      </c>
      <c r="N61" s="66">
        <v>9</v>
      </c>
      <c r="O61" s="65" t="s">
        <v>3</v>
      </c>
      <c r="P61" s="64" t="s">
        <v>3</v>
      </c>
      <c r="Q61" s="151"/>
      <c r="R61" s="151"/>
      <c r="S61" s="151"/>
      <c r="T61" s="151"/>
      <c r="U61" s="151"/>
      <c r="V61" s="152"/>
      <c r="W61" s="63">
        <f t="shared" ref="W61:W65" si="7">20000/1000</f>
        <v>20</v>
      </c>
      <c r="X61" s="134">
        <v>0</v>
      </c>
      <c r="Y61" s="134">
        <v>0</v>
      </c>
      <c r="Z61" s="153" t="s">
        <v>0</v>
      </c>
      <c r="AA61" s="153"/>
      <c r="AB61" s="153"/>
      <c r="AC61" s="153"/>
      <c r="AD61" s="153"/>
      <c r="AE61" s="153"/>
      <c r="AF61" s="153"/>
      <c r="AG61" s="153"/>
      <c r="AH61" s="153"/>
      <c r="AI61" s="153"/>
      <c r="AJ61" s="153"/>
      <c r="AK61" s="153"/>
      <c r="AL61" s="153"/>
      <c r="AM61" s="153"/>
      <c r="AN61" s="153"/>
      <c r="AO61" s="153"/>
      <c r="AP61" s="153"/>
      <c r="AQ61" s="153"/>
      <c r="AR61" s="153"/>
      <c r="AS61" s="153"/>
      <c r="AT61" s="153"/>
      <c r="AU61" s="62">
        <v>156</v>
      </c>
      <c r="AV61" s="53" t="s">
        <v>3</v>
      </c>
      <c r="AW61" s="2"/>
    </row>
    <row r="62" spans="1:49" ht="11.25" customHeight="1" x14ac:dyDescent="0.2">
      <c r="A62" s="61"/>
      <c r="B62" s="154" t="s">
        <v>20</v>
      </c>
      <c r="C62" s="154"/>
      <c r="D62" s="154"/>
      <c r="E62" s="154"/>
      <c r="F62" s="154"/>
      <c r="G62" s="154"/>
      <c r="H62" s="154"/>
      <c r="I62" s="154"/>
      <c r="J62" s="154"/>
      <c r="K62" s="155"/>
      <c r="L62" s="68">
        <v>555</v>
      </c>
      <c r="M62" s="67">
        <v>3</v>
      </c>
      <c r="N62" s="66">
        <v>9</v>
      </c>
      <c r="O62" s="65" t="s">
        <v>19</v>
      </c>
      <c r="P62" s="64" t="s">
        <v>3</v>
      </c>
      <c r="Q62" s="151"/>
      <c r="R62" s="151"/>
      <c r="S62" s="151"/>
      <c r="T62" s="151"/>
      <c r="U62" s="151"/>
      <c r="V62" s="152"/>
      <c r="W62" s="63">
        <f t="shared" si="7"/>
        <v>20</v>
      </c>
      <c r="X62" s="134">
        <v>0</v>
      </c>
      <c r="Y62" s="134">
        <v>0</v>
      </c>
      <c r="Z62" s="153" t="s">
        <v>0</v>
      </c>
      <c r="AA62" s="153"/>
      <c r="AB62" s="153"/>
      <c r="AC62" s="153"/>
      <c r="AD62" s="153"/>
      <c r="AE62" s="153"/>
      <c r="AF62" s="153"/>
      <c r="AG62" s="153"/>
      <c r="AH62" s="153"/>
      <c r="AI62" s="153"/>
      <c r="AJ62" s="153"/>
      <c r="AK62" s="153"/>
      <c r="AL62" s="153"/>
      <c r="AM62" s="153"/>
      <c r="AN62" s="153"/>
      <c r="AO62" s="153"/>
      <c r="AP62" s="153"/>
      <c r="AQ62" s="153"/>
      <c r="AR62" s="153"/>
      <c r="AS62" s="153"/>
      <c r="AT62" s="153"/>
      <c r="AU62" s="62">
        <v>156</v>
      </c>
      <c r="AV62" s="53" t="s">
        <v>3</v>
      </c>
      <c r="AW62" s="2"/>
    </row>
    <row r="63" spans="1:49" ht="21.75" customHeight="1" x14ac:dyDescent="0.2">
      <c r="A63" s="61"/>
      <c r="B63" s="154" t="s">
        <v>74</v>
      </c>
      <c r="C63" s="154"/>
      <c r="D63" s="154"/>
      <c r="E63" s="154"/>
      <c r="F63" s="154"/>
      <c r="G63" s="154"/>
      <c r="H63" s="154"/>
      <c r="I63" s="154"/>
      <c r="J63" s="154"/>
      <c r="K63" s="155"/>
      <c r="L63" s="68">
        <v>555</v>
      </c>
      <c r="M63" s="67">
        <v>3</v>
      </c>
      <c r="N63" s="66">
        <v>9</v>
      </c>
      <c r="O63" s="65" t="s">
        <v>73</v>
      </c>
      <c r="P63" s="64" t="s">
        <v>3</v>
      </c>
      <c r="Q63" s="151"/>
      <c r="R63" s="151"/>
      <c r="S63" s="151"/>
      <c r="T63" s="151"/>
      <c r="U63" s="151"/>
      <c r="V63" s="152"/>
      <c r="W63" s="63">
        <f t="shared" si="7"/>
        <v>20</v>
      </c>
      <c r="X63" s="134">
        <v>0</v>
      </c>
      <c r="Y63" s="134">
        <v>0</v>
      </c>
      <c r="Z63" s="153" t="s">
        <v>0</v>
      </c>
      <c r="AA63" s="153"/>
      <c r="AB63" s="153"/>
      <c r="AC63" s="153"/>
      <c r="AD63" s="153"/>
      <c r="AE63" s="153"/>
      <c r="AF63" s="153"/>
      <c r="AG63" s="153"/>
      <c r="AH63" s="153"/>
      <c r="AI63" s="153"/>
      <c r="AJ63" s="153"/>
      <c r="AK63" s="153"/>
      <c r="AL63" s="153"/>
      <c r="AM63" s="153"/>
      <c r="AN63" s="153"/>
      <c r="AO63" s="153"/>
      <c r="AP63" s="153"/>
      <c r="AQ63" s="153"/>
      <c r="AR63" s="153"/>
      <c r="AS63" s="153"/>
      <c r="AT63" s="153"/>
      <c r="AU63" s="62">
        <v>156</v>
      </c>
      <c r="AV63" s="53" t="s">
        <v>3</v>
      </c>
      <c r="AW63" s="2"/>
    </row>
    <row r="64" spans="1:49" ht="21.75" customHeight="1" x14ac:dyDescent="0.2">
      <c r="A64" s="61"/>
      <c r="B64" s="154" t="s">
        <v>29</v>
      </c>
      <c r="C64" s="154"/>
      <c r="D64" s="154"/>
      <c r="E64" s="154"/>
      <c r="F64" s="154"/>
      <c r="G64" s="154"/>
      <c r="H64" s="154"/>
      <c r="I64" s="154"/>
      <c r="J64" s="154"/>
      <c r="K64" s="155"/>
      <c r="L64" s="68">
        <v>555</v>
      </c>
      <c r="M64" s="67">
        <v>3</v>
      </c>
      <c r="N64" s="66">
        <v>9</v>
      </c>
      <c r="O64" s="65" t="s">
        <v>73</v>
      </c>
      <c r="P64" s="64" t="s">
        <v>28</v>
      </c>
      <c r="Q64" s="151"/>
      <c r="R64" s="151"/>
      <c r="S64" s="151"/>
      <c r="T64" s="151"/>
      <c r="U64" s="151"/>
      <c r="V64" s="152"/>
      <c r="W64" s="63">
        <f t="shared" si="7"/>
        <v>20</v>
      </c>
      <c r="X64" s="134">
        <v>0</v>
      </c>
      <c r="Y64" s="134">
        <v>0</v>
      </c>
      <c r="Z64" s="153" t="s">
        <v>0</v>
      </c>
      <c r="AA64" s="153"/>
      <c r="AB64" s="153"/>
      <c r="AC64" s="153"/>
      <c r="AD64" s="153"/>
      <c r="AE64" s="153"/>
      <c r="AF64" s="153"/>
      <c r="AG64" s="153"/>
      <c r="AH64" s="153"/>
      <c r="AI64" s="153"/>
      <c r="AJ64" s="153"/>
      <c r="AK64" s="153"/>
      <c r="AL64" s="153"/>
      <c r="AM64" s="153"/>
      <c r="AN64" s="153"/>
      <c r="AO64" s="153"/>
      <c r="AP64" s="153"/>
      <c r="AQ64" s="153"/>
      <c r="AR64" s="153"/>
      <c r="AS64" s="153"/>
      <c r="AT64" s="153"/>
      <c r="AU64" s="62">
        <v>156</v>
      </c>
      <c r="AV64" s="53" t="s">
        <v>3</v>
      </c>
      <c r="AW64" s="2"/>
    </row>
    <row r="65" spans="1:49" ht="21.75" customHeight="1" x14ac:dyDescent="0.2">
      <c r="A65" s="61"/>
      <c r="B65" s="154" t="s">
        <v>27</v>
      </c>
      <c r="C65" s="154"/>
      <c r="D65" s="154"/>
      <c r="E65" s="154"/>
      <c r="F65" s="154"/>
      <c r="G65" s="154"/>
      <c r="H65" s="154"/>
      <c r="I65" s="154"/>
      <c r="J65" s="154"/>
      <c r="K65" s="155"/>
      <c r="L65" s="68">
        <v>555</v>
      </c>
      <c r="M65" s="67">
        <v>3</v>
      </c>
      <c r="N65" s="66">
        <v>9</v>
      </c>
      <c r="O65" s="65" t="s">
        <v>73</v>
      </c>
      <c r="P65" s="64" t="s">
        <v>26</v>
      </c>
      <c r="Q65" s="151"/>
      <c r="R65" s="151"/>
      <c r="S65" s="151"/>
      <c r="T65" s="151"/>
      <c r="U65" s="151"/>
      <c r="V65" s="152"/>
      <c r="W65" s="63">
        <f t="shared" si="7"/>
        <v>20</v>
      </c>
      <c r="X65" s="134">
        <v>0</v>
      </c>
      <c r="Y65" s="134">
        <v>0</v>
      </c>
      <c r="Z65" s="153" t="s">
        <v>0</v>
      </c>
      <c r="AA65" s="153"/>
      <c r="AB65" s="153"/>
      <c r="AC65" s="153"/>
      <c r="AD65" s="153"/>
      <c r="AE65" s="153"/>
      <c r="AF65" s="153"/>
      <c r="AG65" s="153"/>
      <c r="AH65" s="153"/>
      <c r="AI65" s="153"/>
      <c r="AJ65" s="153"/>
      <c r="AK65" s="153"/>
      <c r="AL65" s="153"/>
      <c r="AM65" s="153"/>
      <c r="AN65" s="153"/>
      <c r="AO65" s="153"/>
      <c r="AP65" s="153"/>
      <c r="AQ65" s="153"/>
      <c r="AR65" s="153"/>
      <c r="AS65" s="153"/>
      <c r="AT65" s="153"/>
      <c r="AU65" s="62">
        <v>156</v>
      </c>
      <c r="AV65" s="53" t="s">
        <v>3</v>
      </c>
      <c r="AW65" s="2"/>
    </row>
    <row r="66" spans="1:49" ht="11.25" customHeight="1" x14ac:dyDescent="0.2">
      <c r="A66" s="61"/>
      <c r="B66" s="154" t="s">
        <v>72</v>
      </c>
      <c r="C66" s="154"/>
      <c r="D66" s="154"/>
      <c r="E66" s="154"/>
      <c r="F66" s="154"/>
      <c r="G66" s="154"/>
      <c r="H66" s="154"/>
      <c r="I66" s="154"/>
      <c r="J66" s="154"/>
      <c r="K66" s="155"/>
      <c r="L66" s="68">
        <v>555</v>
      </c>
      <c r="M66" s="67">
        <v>4</v>
      </c>
      <c r="N66" s="66">
        <v>0</v>
      </c>
      <c r="O66" s="65" t="s">
        <v>3</v>
      </c>
      <c r="P66" s="64" t="s">
        <v>3</v>
      </c>
      <c r="Q66" s="151"/>
      <c r="R66" s="151"/>
      <c r="S66" s="151"/>
      <c r="T66" s="151"/>
      <c r="U66" s="151"/>
      <c r="V66" s="152"/>
      <c r="W66" s="63">
        <f>2331923.15/1000</f>
        <v>2331.9231500000001</v>
      </c>
      <c r="X66" s="134">
        <v>1535.8</v>
      </c>
      <c r="Y66" s="134">
        <v>2601.6</v>
      </c>
      <c r="Z66" s="153" t="s">
        <v>0</v>
      </c>
      <c r="AA66" s="153"/>
      <c r="AB66" s="153"/>
      <c r="AC66" s="153"/>
      <c r="AD66" s="153"/>
      <c r="AE66" s="153"/>
      <c r="AF66" s="153"/>
      <c r="AG66" s="153"/>
      <c r="AH66" s="153"/>
      <c r="AI66" s="153"/>
      <c r="AJ66" s="153"/>
      <c r="AK66" s="153"/>
      <c r="AL66" s="153"/>
      <c r="AM66" s="153"/>
      <c r="AN66" s="153"/>
      <c r="AO66" s="153"/>
      <c r="AP66" s="153"/>
      <c r="AQ66" s="153"/>
      <c r="AR66" s="153"/>
      <c r="AS66" s="153"/>
      <c r="AT66" s="153"/>
      <c r="AU66" s="62">
        <v>156</v>
      </c>
      <c r="AV66" s="53" t="s">
        <v>3</v>
      </c>
      <c r="AW66" s="2"/>
    </row>
    <row r="67" spans="1:49" ht="11.25" customHeight="1" x14ac:dyDescent="0.2">
      <c r="A67" s="61"/>
      <c r="B67" s="154" t="s">
        <v>71</v>
      </c>
      <c r="C67" s="154"/>
      <c r="D67" s="154"/>
      <c r="E67" s="154"/>
      <c r="F67" s="154"/>
      <c r="G67" s="154"/>
      <c r="H67" s="154"/>
      <c r="I67" s="154"/>
      <c r="J67" s="154"/>
      <c r="K67" s="155"/>
      <c r="L67" s="68">
        <v>555</v>
      </c>
      <c r="M67" s="67">
        <v>4</v>
      </c>
      <c r="N67" s="66">
        <v>9</v>
      </c>
      <c r="O67" s="65" t="s">
        <v>3</v>
      </c>
      <c r="P67" s="64" t="s">
        <v>3</v>
      </c>
      <c r="Q67" s="151"/>
      <c r="R67" s="151"/>
      <c r="S67" s="151"/>
      <c r="T67" s="151"/>
      <c r="U67" s="151"/>
      <c r="V67" s="152"/>
      <c r="W67" s="63">
        <f>2331923.15/1000</f>
        <v>2331.9231500000001</v>
      </c>
      <c r="X67" s="134">
        <v>1535.8</v>
      </c>
      <c r="Y67" s="134">
        <v>2601.6</v>
      </c>
      <c r="Z67" s="153" t="s">
        <v>0</v>
      </c>
      <c r="AA67" s="153"/>
      <c r="AB67" s="153"/>
      <c r="AC67" s="153"/>
      <c r="AD67" s="153"/>
      <c r="AE67" s="153"/>
      <c r="AF67" s="153"/>
      <c r="AG67" s="153"/>
      <c r="AH67" s="153"/>
      <c r="AI67" s="153"/>
      <c r="AJ67" s="153"/>
      <c r="AK67" s="153"/>
      <c r="AL67" s="153"/>
      <c r="AM67" s="153"/>
      <c r="AN67" s="153"/>
      <c r="AO67" s="153"/>
      <c r="AP67" s="153"/>
      <c r="AQ67" s="153"/>
      <c r="AR67" s="153"/>
      <c r="AS67" s="153"/>
      <c r="AT67" s="153"/>
      <c r="AU67" s="62">
        <v>156</v>
      </c>
      <c r="AV67" s="53" t="s">
        <v>3</v>
      </c>
      <c r="AW67" s="2"/>
    </row>
    <row r="68" spans="1:49" ht="32.25" customHeight="1" x14ac:dyDescent="0.2">
      <c r="A68" s="61"/>
      <c r="B68" s="154" t="s">
        <v>70</v>
      </c>
      <c r="C68" s="154"/>
      <c r="D68" s="154"/>
      <c r="E68" s="154"/>
      <c r="F68" s="154"/>
      <c r="G68" s="154"/>
      <c r="H68" s="154"/>
      <c r="I68" s="154"/>
      <c r="J68" s="154"/>
      <c r="K68" s="155"/>
      <c r="L68" s="68">
        <v>555</v>
      </c>
      <c r="M68" s="67">
        <v>4</v>
      </c>
      <c r="N68" s="66">
        <v>9</v>
      </c>
      <c r="O68" s="65" t="s">
        <v>69</v>
      </c>
      <c r="P68" s="64" t="s">
        <v>3</v>
      </c>
      <c r="Q68" s="151"/>
      <c r="R68" s="151"/>
      <c r="S68" s="151"/>
      <c r="T68" s="151"/>
      <c r="U68" s="151"/>
      <c r="V68" s="152"/>
      <c r="W68" s="63">
        <f>1789477/1000</f>
        <v>1789.4770000000001</v>
      </c>
      <c r="X68" s="134">
        <v>1052.5999999999999</v>
      </c>
      <c r="Y68" s="134">
        <v>0</v>
      </c>
      <c r="Z68" s="153" t="s">
        <v>0</v>
      </c>
      <c r="AA68" s="153"/>
      <c r="AB68" s="153"/>
      <c r="AC68" s="153"/>
      <c r="AD68" s="153"/>
      <c r="AE68" s="153"/>
      <c r="AF68" s="153"/>
      <c r="AG68" s="153"/>
      <c r="AH68" s="153"/>
      <c r="AI68" s="153"/>
      <c r="AJ68" s="153"/>
      <c r="AK68" s="153"/>
      <c r="AL68" s="153"/>
      <c r="AM68" s="153"/>
      <c r="AN68" s="153"/>
      <c r="AO68" s="153"/>
      <c r="AP68" s="153"/>
      <c r="AQ68" s="153"/>
      <c r="AR68" s="153"/>
      <c r="AS68" s="153"/>
      <c r="AT68" s="153"/>
      <c r="AU68" s="62">
        <v>156</v>
      </c>
      <c r="AV68" s="53" t="s">
        <v>3</v>
      </c>
      <c r="AW68" s="2"/>
    </row>
    <row r="69" spans="1:49" ht="95.25" customHeight="1" x14ac:dyDescent="0.2">
      <c r="A69" s="61"/>
      <c r="B69" s="154" t="s">
        <v>68</v>
      </c>
      <c r="C69" s="154"/>
      <c r="D69" s="154"/>
      <c r="E69" s="154"/>
      <c r="F69" s="154"/>
      <c r="G69" s="154"/>
      <c r="H69" s="154"/>
      <c r="I69" s="154"/>
      <c r="J69" s="154"/>
      <c r="K69" s="155"/>
      <c r="L69" s="68">
        <v>555</v>
      </c>
      <c r="M69" s="67">
        <v>4</v>
      </c>
      <c r="N69" s="66">
        <v>9</v>
      </c>
      <c r="O69" s="65" t="s">
        <v>67</v>
      </c>
      <c r="P69" s="64" t="s">
        <v>3</v>
      </c>
      <c r="Q69" s="151"/>
      <c r="R69" s="151"/>
      <c r="S69" s="151"/>
      <c r="T69" s="151"/>
      <c r="U69" s="151"/>
      <c r="V69" s="152"/>
      <c r="W69" s="63">
        <f>1700000/1000</f>
        <v>1700</v>
      </c>
      <c r="X69" s="134">
        <v>1000</v>
      </c>
      <c r="Y69" s="134">
        <v>0</v>
      </c>
      <c r="Z69" s="153" t="s">
        <v>0</v>
      </c>
      <c r="AA69" s="153"/>
      <c r="AB69" s="153"/>
      <c r="AC69" s="153"/>
      <c r="AD69" s="153"/>
      <c r="AE69" s="153"/>
      <c r="AF69" s="153"/>
      <c r="AG69" s="153"/>
      <c r="AH69" s="153"/>
      <c r="AI69" s="153"/>
      <c r="AJ69" s="153"/>
      <c r="AK69" s="153"/>
      <c r="AL69" s="153"/>
      <c r="AM69" s="153"/>
      <c r="AN69" s="153"/>
      <c r="AO69" s="153"/>
      <c r="AP69" s="153"/>
      <c r="AQ69" s="153"/>
      <c r="AR69" s="153"/>
      <c r="AS69" s="153"/>
      <c r="AT69" s="153"/>
      <c r="AU69" s="62">
        <v>156</v>
      </c>
      <c r="AV69" s="53" t="s">
        <v>3</v>
      </c>
      <c r="AW69" s="2"/>
    </row>
    <row r="70" spans="1:49" ht="21.75" customHeight="1" x14ac:dyDescent="0.2">
      <c r="A70" s="61"/>
      <c r="B70" s="154" t="s">
        <v>29</v>
      </c>
      <c r="C70" s="154"/>
      <c r="D70" s="154"/>
      <c r="E70" s="154"/>
      <c r="F70" s="154"/>
      <c r="G70" s="154"/>
      <c r="H70" s="154"/>
      <c r="I70" s="154"/>
      <c r="J70" s="154"/>
      <c r="K70" s="155"/>
      <c r="L70" s="68">
        <v>555</v>
      </c>
      <c r="M70" s="67">
        <v>4</v>
      </c>
      <c r="N70" s="66">
        <v>9</v>
      </c>
      <c r="O70" s="65" t="s">
        <v>67</v>
      </c>
      <c r="P70" s="64" t="s">
        <v>28</v>
      </c>
      <c r="Q70" s="151"/>
      <c r="R70" s="151"/>
      <c r="S70" s="151"/>
      <c r="T70" s="151"/>
      <c r="U70" s="151"/>
      <c r="V70" s="152"/>
      <c r="W70" s="63">
        <f t="shared" ref="W70:W71" si="8">1700000/1000</f>
        <v>1700</v>
      </c>
      <c r="X70" s="134">
        <v>1000</v>
      </c>
      <c r="Y70" s="134">
        <v>0</v>
      </c>
      <c r="Z70" s="153" t="s">
        <v>0</v>
      </c>
      <c r="AA70" s="153"/>
      <c r="AB70" s="153"/>
      <c r="AC70" s="153"/>
      <c r="AD70" s="153"/>
      <c r="AE70" s="153"/>
      <c r="AF70" s="153"/>
      <c r="AG70" s="153"/>
      <c r="AH70" s="153"/>
      <c r="AI70" s="153"/>
      <c r="AJ70" s="153"/>
      <c r="AK70" s="153"/>
      <c r="AL70" s="153"/>
      <c r="AM70" s="153"/>
      <c r="AN70" s="153"/>
      <c r="AO70" s="153"/>
      <c r="AP70" s="153"/>
      <c r="AQ70" s="153"/>
      <c r="AR70" s="153"/>
      <c r="AS70" s="153"/>
      <c r="AT70" s="153"/>
      <c r="AU70" s="62">
        <v>156</v>
      </c>
      <c r="AV70" s="53" t="s">
        <v>3</v>
      </c>
      <c r="AW70" s="2"/>
    </row>
    <row r="71" spans="1:49" ht="21.75" customHeight="1" x14ac:dyDescent="0.2">
      <c r="A71" s="61"/>
      <c r="B71" s="154" t="s">
        <v>27</v>
      </c>
      <c r="C71" s="154"/>
      <c r="D71" s="154"/>
      <c r="E71" s="154"/>
      <c r="F71" s="154"/>
      <c r="G71" s="154"/>
      <c r="H71" s="154"/>
      <c r="I71" s="154"/>
      <c r="J71" s="154"/>
      <c r="K71" s="155"/>
      <c r="L71" s="68">
        <v>555</v>
      </c>
      <c r="M71" s="67">
        <v>4</v>
      </c>
      <c r="N71" s="66">
        <v>9</v>
      </c>
      <c r="O71" s="65" t="s">
        <v>67</v>
      </c>
      <c r="P71" s="64" t="s">
        <v>26</v>
      </c>
      <c r="Q71" s="151"/>
      <c r="R71" s="151"/>
      <c r="S71" s="151"/>
      <c r="T71" s="151"/>
      <c r="U71" s="151"/>
      <c r="V71" s="152"/>
      <c r="W71" s="63">
        <f t="shared" si="8"/>
        <v>1700</v>
      </c>
      <c r="X71" s="134">
        <v>1000</v>
      </c>
      <c r="Y71" s="134">
        <v>0</v>
      </c>
      <c r="Z71" s="153" t="s">
        <v>0</v>
      </c>
      <c r="AA71" s="153"/>
      <c r="AB71" s="153"/>
      <c r="AC71" s="153"/>
      <c r="AD71" s="153"/>
      <c r="AE71" s="153"/>
      <c r="AF71" s="153"/>
      <c r="AG71" s="153"/>
      <c r="AH71" s="153"/>
      <c r="AI71" s="153"/>
      <c r="AJ71" s="153"/>
      <c r="AK71" s="153"/>
      <c r="AL71" s="153"/>
      <c r="AM71" s="153"/>
      <c r="AN71" s="153"/>
      <c r="AO71" s="153"/>
      <c r="AP71" s="153"/>
      <c r="AQ71" s="153"/>
      <c r="AR71" s="153"/>
      <c r="AS71" s="153"/>
      <c r="AT71" s="153"/>
      <c r="AU71" s="62">
        <v>156</v>
      </c>
      <c r="AV71" s="53" t="s">
        <v>3</v>
      </c>
      <c r="AW71" s="2"/>
    </row>
    <row r="72" spans="1:49" ht="95.25" customHeight="1" x14ac:dyDescent="0.2">
      <c r="A72" s="61"/>
      <c r="B72" s="154" t="s">
        <v>66</v>
      </c>
      <c r="C72" s="154"/>
      <c r="D72" s="154"/>
      <c r="E72" s="154"/>
      <c r="F72" s="154"/>
      <c r="G72" s="154"/>
      <c r="H72" s="154"/>
      <c r="I72" s="154"/>
      <c r="J72" s="154"/>
      <c r="K72" s="155"/>
      <c r="L72" s="68">
        <v>555</v>
      </c>
      <c r="M72" s="67">
        <v>4</v>
      </c>
      <c r="N72" s="66">
        <v>9</v>
      </c>
      <c r="O72" s="65" t="s">
        <v>65</v>
      </c>
      <c r="P72" s="64" t="s">
        <v>3</v>
      </c>
      <c r="Q72" s="151"/>
      <c r="R72" s="151"/>
      <c r="S72" s="151"/>
      <c r="T72" s="151"/>
      <c r="U72" s="151"/>
      <c r="V72" s="152"/>
      <c r="W72" s="63">
        <f>89477/1000</f>
        <v>89.477000000000004</v>
      </c>
      <c r="X72" s="134">
        <v>52.6</v>
      </c>
      <c r="Y72" s="134">
        <v>0</v>
      </c>
      <c r="Z72" s="153" t="s">
        <v>0</v>
      </c>
      <c r="AA72" s="153"/>
      <c r="AB72" s="153"/>
      <c r="AC72" s="153"/>
      <c r="AD72" s="153"/>
      <c r="AE72" s="153"/>
      <c r="AF72" s="153"/>
      <c r="AG72" s="153"/>
      <c r="AH72" s="153"/>
      <c r="AI72" s="153"/>
      <c r="AJ72" s="153"/>
      <c r="AK72" s="153"/>
      <c r="AL72" s="153"/>
      <c r="AM72" s="153"/>
      <c r="AN72" s="153"/>
      <c r="AO72" s="153"/>
      <c r="AP72" s="153"/>
      <c r="AQ72" s="153"/>
      <c r="AR72" s="153"/>
      <c r="AS72" s="153"/>
      <c r="AT72" s="153"/>
      <c r="AU72" s="62">
        <v>156</v>
      </c>
      <c r="AV72" s="53" t="s">
        <v>3</v>
      </c>
      <c r="AW72" s="2"/>
    </row>
    <row r="73" spans="1:49" ht="21.75" customHeight="1" x14ac:dyDescent="0.2">
      <c r="A73" s="61"/>
      <c r="B73" s="154" t="s">
        <v>29</v>
      </c>
      <c r="C73" s="154"/>
      <c r="D73" s="154"/>
      <c r="E73" s="154"/>
      <c r="F73" s="154"/>
      <c r="G73" s="154"/>
      <c r="H73" s="154"/>
      <c r="I73" s="154"/>
      <c r="J73" s="154"/>
      <c r="K73" s="155"/>
      <c r="L73" s="68">
        <v>555</v>
      </c>
      <c r="M73" s="67">
        <v>4</v>
      </c>
      <c r="N73" s="66">
        <v>9</v>
      </c>
      <c r="O73" s="65" t="s">
        <v>65</v>
      </c>
      <c r="P73" s="64" t="s">
        <v>28</v>
      </c>
      <c r="Q73" s="151"/>
      <c r="R73" s="151"/>
      <c r="S73" s="151"/>
      <c r="T73" s="151"/>
      <c r="U73" s="151"/>
      <c r="V73" s="152"/>
      <c r="W73" s="63">
        <f t="shared" ref="W73:W74" si="9">89477/1000</f>
        <v>89.477000000000004</v>
      </c>
      <c r="X73" s="134">
        <v>52.6</v>
      </c>
      <c r="Y73" s="134">
        <v>0</v>
      </c>
      <c r="Z73" s="153" t="s">
        <v>0</v>
      </c>
      <c r="AA73" s="153"/>
      <c r="AB73" s="153"/>
      <c r="AC73" s="153"/>
      <c r="AD73" s="153"/>
      <c r="AE73" s="153"/>
      <c r="AF73" s="153"/>
      <c r="AG73" s="153"/>
      <c r="AH73" s="153"/>
      <c r="AI73" s="153"/>
      <c r="AJ73" s="153"/>
      <c r="AK73" s="153"/>
      <c r="AL73" s="153"/>
      <c r="AM73" s="153"/>
      <c r="AN73" s="153"/>
      <c r="AO73" s="153"/>
      <c r="AP73" s="153"/>
      <c r="AQ73" s="153"/>
      <c r="AR73" s="153"/>
      <c r="AS73" s="153"/>
      <c r="AT73" s="153"/>
      <c r="AU73" s="62">
        <v>156</v>
      </c>
      <c r="AV73" s="53" t="s">
        <v>3</v>
      </c>
      <c r="AW73" s="2"/>
    </row>
    <row r="74" spans="1:49" ht="21.75" customHeight="1" x14ac:dyDescent="0.2">
      <c r="A74" s="61"/>
      <c r="B74" s="154" t="s">
        <v>27</v>
      </c>
      <c r="C74" s="154"/>
      <c r="D74" s="154"/>
      <c r="E74" s="154"/>
      <c r="F74" s="154"/>
      <c r="G74" s="154"/>
      <c r="H74" s="154"/>
      <c r="I74" s="154"/>
      <c r="J74" s="154"/>
      <c r="K74" s="155"/>
      <c r="L74" s="68">
        <v>555</v>
      </c>
      <c r="M74" s="67">
        <v>4</v>
      </c>
      <c r="N74" s="66">
        <v>9</v>
      </c>
      <c r="O74" s="65" t="s">
        <v>65</v>
      </c>
      <c r="P74" s="64" t="s">
        <v>26</v>
      </c>
      <c r="Q74" s="151"/>
      <c r="R74" s="151"/>
      <c r="S74" s="151"/>
      <c r="T74" s="151"/>
      <c r="U74" s="151"/>
      <c r="V74" s="152"/>
      <c r="W74" s="63">
        <f t="shared" si="9"/>
        <v>89.477000000000004</v>
      </c>
      <c r="X74" s="134">
        <v>52.6</v>
      </c>
      <c r="Y74" s="134">
        <v>0</v>
      </c>
      <c r="Z74" s="153" t="s">
        <v>0</v>
      </c>
      <c r="AA74" s="153"/>
      <c r="AB74" s="153"/>
      <c r="AC74" s="153"/>
      <c r="AD74" s="153"/>
      <c r="AE74" s="153"/>
      <c r="AF74" s="153"/>
      <c r="AG74" s="153"/>
      <c r="AH74" s="153"/>
      <c r="AI74" s="153"/>
      <c r="AJ74" s="153"/>
      <c r="AK74" s="153"/>
      <c r="AL74" s="153"/>
      <c r="AM74" s="153"/>
      <c r="AN74" s="153"/>
      <c r="AO74" s="153"/>
      <c r="AP74" s="153"/>
      <c r="AQ74" s="153"/>
      <c r="AR74" s="153"/>
      <c r="AS74" s="153"/>
      <c r="AT74" s="153"/>
      <c r="AU74" s="62">
        <v>156</v>
      </c>
      <c r="AV74" s="53" t="s">
        <v>3</v>
      </c>
      <c r="AW74" s="2"/>
    </row>
    <row r="75" spans="1:49" ht="32.25" customHeight="1" x14ac:dyDescent="0.2">
      <c r="A75" s="61"/>
      <c r="B75" s="154" t="s">
        <v>64</v>
      </c>
      <c r="C75" s="154"/>
      <c r="D75" s="154"/>
      <c r="E75" s="154"/>
      <c r="F75" s="154"/>
      <c r="G75" s="154"/>
      <c r="H75" s="154"/>
      <c r="I75" s="154"/>
      <c r="J75" s="154"/>
      <c r="K75" s="155"/>
      <c r="L75" s="68">
        <v>555</v>
      </c>
      <c r="M75" s="67">
        <v>4</v>
      </c>
      <c r="N75" s="66">
        <v>9</v>
      </c>
      <c r="O75" s="65" t="s">
        <v>63</v>
      </c>
      <c r="P75" s="64" t="s">
        <v>3</v>
      </c>
      <c r="Q75" s="151"/>
      <c r="R75" s="151"/>
      <c r="S75" s="151"/>
      <c r="T75" s="151"/>
      <c r="U75" s="151"/>
      <c r="V75" s="152"/>
      <c r="W75" s="63">
        <v>0</v>
      </c>
      <c r="X75" s="134">
        <v>0</v>
      </c>
      <c r="Y75" s="134">
        <v>2105.3000000000002</v>
      </c>
      <c r="Z75" s="153" t="s">
        <v>0</v>
      </c>
      <c r="AA75" s="153"/>
      <c r="AB75" s="153"/>
      <c r="AC75" s="153"/>
      <c r="AD75" s="153"/>
      <c r="AE75" s="153"/>
      <c r="AF75" s="153"/>
      <c r="AG75" s="153"/>
      <c r="AH75" s="153"/>
      <c r="AI75" s="153"/>
      <c r="AJ75" s="153"/>
      <c r="AK75" s="153"/>
      <c r="AL75" s="153"/>
      <c r="AM75" s="153"/>
      <c r="AN75" s="153"/>
      <c r="AO75" s="153"/>
      <c r="AP75" s="153"/>
      <c r="AQ75" s="153"/>
      <c r="AR75" s="153"/>
      <c r="AS75" s="153"/>
      <c r="AT75" s="153"/>
      <c r="AU75" s="62">
        <v>156</v>
      </c>
      <c r="AV75" s="53" t="s">
        <v>3</v>
      </c>
      <c r="AW75" s="2"/>
    </row>
    <row r="76" spans="1:49" ht="63.75" customHeight="1" x14ac:dyDescent="0.2">
      <c r="A76" s="61"/>
      <c r="B76" s="154" t="s">
        <v>62</v>
      </c>
      <c r="C76" s="154"/>
      <c r="D76" s="154"/>
      <c r="E76" s="154"/>
      <c r="F76" s="154"/>
      <c r="G76" s="154"/>
      <c r="H76" s="154"/>
      <c r="I76" s="154"/>
      <c r="J76" s="154"/>
      <c r="K76" s="155"/>
      <c r="L76" s="68">
        <v>555</v>
      </c>
      <c r="M76" s="67">
        <v>4</v>
      </c>
      <c r="N76" s="66">
        <v>9</v>
      </c>
      <c r="O76" s="65" t="s">
        <v>61</v>
      </c>
      <c r="P76" s="64" t="s">
        <v>3</v>
      </c>
      <c r="Q76" s="151"/>
      <c r="R76" s="151"/>
      <c r="S76" s="151"/>
      <c r="T76" s="151"/>
      <c r="U76" s="151"/>
      <c r="V76" s="152"/>
      <c r="W76" s="63">
        <v>0</v>
      </c>
      <c r="X76" s="134">
        <v>0</v>
      </c>
      <c r="Y76" s="134">
        <v>2000</v>
      </c>
      <c r="Z76" s="153" t="s">
        <v>0</v>
      </c>
      <c r="AA76" s="153"/>
      <c r="AB76" s="153"/>
      <c r="AC76" s="153"/>
      <c r="AD76" s="153"/>
      <c r="AE76" s="153"/>
      <c r="AF76" s="153"/>
      <c r="AG76" s="153"/>
      <c r="AH76" s="153"/>
      <c r="AI76" s="153"/>
      <c r="AJ76" s="153"/>
      <c r="AK76" s="153"/>
      <c r="AL76" s="153"/>
      <c r="AM76" s="153"/>
      <c r="AN76" s="153"/>
      <c r="AO76" s="153"/>
      <c r="AP76" s="153"/>
      <c r="AQ76" s="153"/>
      <c r="AR76" s="153"/>
      <c r="AS76" s="153"/>
      <c r="AT76" s="153"/>
      <c r="AU76" s="62">
        <v>156</v>
      </c>
      <c r="AV76" s="53" t="s">
        <v>3</v>
      </c>
      <c r="AW76" s="2"/>
    </row>
    <row r="77" spans="1:49" ht="21.75" customHeight="1" x14ac:dyDescent="0.2">
      <c r="A77" s="61"/>
      <c r="B77" s="154" t="s">
        <v>29</v>
      </c>
      <c r="C77" s="154"/>
      <c r="D77" s="154"/>
      <c r="E77" s="154"/>
      <c r="F77" s="154"/>
      <c r="G77" s="154"/>
      <c r="H77" s="154"/>
      <c r="I77" s="154"/>
      <c r="J77" s="154"/>
      <c r="K77" s="155"/>
      <c r="L77" s="68">
        <v>555</v>
      </c>
      <c r="M77" s="67">
        <v>4</v>
      </c>
      <c r="N77" s="66">
        <v>9</v>
      </c>
      <c r="O77" s="65" t="s">
        <v>61</v>
      </c>
      <c r="P77" s="64" t="s">
        <v>28</v>
      </c>
      <c r="Q77" s="151"/>
      <c r="R77" s="151"/>
      <c r="S77" s="151"/>
      <c r="T77" s="151"/>
      <c r="U77" s="151"/>
      <c r="V77" s="152"/>
      <c r="W77" s="63">
        <v>0</v>
      </c>
      <c r="X77" s="134">
        <v>0</v>
      </c>
      <c r="Y77" s="134">
        <v>2000</v>
      </c>
      <c r="Z77" s="153" t="s">
        <v>0</v>
      </c>
      <c r="AA77" s="153"/>
      <c r="AB77" s="153"/>
      <c r="AC77" s="153"/>
      <c r="AD77" s="153"/>
      <c r="AE77" s="153"/>
      <c r="AF77" s="153"/>
      <c r="AG77" s="153"/>
      <c r="AH77" s="153"/>
      <c r="AI77" s="153"/>
      <c r="AJ77" s="153"/>
      <c r="AK77" s="153"/>
      <c r="AL77" s="153"/>
      <c r="AM77" s="153"/>
      <c r="AN77" s="153"/>
      <c r="AO77" s="153"/>
      <c r="AP77" s="153"/>
      <c r="AQ77" s="153"/>
      <c r="AR77" s="153"/>
      <c r="AS77" s="153"/>
      <c r="AT77" s="153"/>
      <c r="AU77" s="62">
        <v>156</v>
      </c>
      <c r="AV77" s="53" t="s">
        <v>3</v>
      </c>
      <c r="AW77" s="2"/>
    </row>
    <row r="78" spans="1:49" ht="21.75" customHeight="1" x14ac:dyDescent="0.2">
      <c r="A78" s="61"/>
      <c r="B78" s="154" t="s">
        <v>27</v>
      </c>
      <c r="C78" s="154"/>
      <c r="D78" s="154"/>
      <c r="E78" s="154"/>
      <c r="F78" s="154"/>
      <c r="G78" s="154"/>
      <c r="H78" s="154"/>
      <c r="I78" s="154"/>
      <c r="J78" s="154"/>
      <c r="K78" s="155"/>
      <c r="L78" s="68">
        <v>555</v>
      </c>
      <c r="M78" s="67">
        <v>4</v>
      </c>
      <c r="N78" s="66">
        <v>9</v>
      </c>
      <c r="O78" s="65" t="s">
        <v>61</v>
      </c>
      <c r="P78" s="64" t="s">
        <v>26</v>
      </c>
      <c r="Q78" s="151"/>
      <c r="R78" s="151"/>
      <c r="S78" s="151"/>
      <c r="T78" s="151"/>
      <c r="U78" s="151"/>
      <c r="V78" s="152"/>
      <c r="W78" s="63">
        <v>0</v>
      </c>
      <c r="X78" s="134">
        <v>0</v>
      </c>
      <c r="Y78" s="134">
        <v>2000</v>
      </c>
      <c r="Z78" s="153" t="s">
        <v>0</v>
      </c>
      <c r="AA78" s="153"/>
      <c r="AB78" s="153"/>
      <c r="AC78" s="153"/>
      <c r="AD78" s="153"/>
      <c r="AE78" s="153"/>
      <c r="AF78" s="153"/>
      <c r="AG78" s="153"/>
      <c r="AH78" s="153"/>
      <c r="AI78" s="153"/>
      <c r="AJ78" s="153"/>
      <c r="AK78" s="153"/>
      <c r="AL78" s="153"/>
      <c r="AM78" s="153"/>
      <c r="AN78" s="153"/>
      <c r="AO78" s="153"/>
      <c r="AP78" s="153"/>
      <c r="AQ78" s="153"/>
      <c r="AR78" s="153"/>
      <c r="AS78" s="153"/>
      <c r="AT78" s="153"/>
      <c r="AU78" s="62">
        <v>156</v>
      </c>
      <c r="AV78" s="53" t="s">
        <v>3</v>
      </c>
      <c r="AW78" s="2"/>
    </row>
    <row r="79" spans="1:49" ht="74.25" customHeight="1" x14ac:dyDescent="0.2">
      <c r="A79" s="61"/>
      <c r="B79" s="154" t="s">
        <v>60</v>
      </c>
      <c r="C79" s="154"/>
      <c r="D79" s="154"/>
      <c r="E79" s="154"/>
      <c r="F79" s="154"/>
      <c r="G79" s="154"/>
      <c r="H79" s="154"/>
      <c r="I79" s="154"/>
      <c r="J79" s="154"/>
      <c r="K79" s="155"/>
      <c r="L79" s="68">
        <v>555</v>
      </c>
      <c r="M79" s="67">
        <v>4</v>
      </c>
      <c r="N79" s="66">
        <v>9</v>
      </c>
      <c r="O79" s="65" t="s">
        <v>59</v>
      </c>
      <c r="P79" s="64" t="s">
        <v>3</v>
      </c>
      <c r="Q79" s="151"/>
      <c r="R79" s="151"/>
      <c r="S79" s="151"/>
      <c r="T79" s="151"/>
      <c r="U79" s="151"/>
      <c r="V79" s="152"/>
      <c r="W79" s="63">
        <v>0</v>
      </c>
      <c r="X79" s="134">
        <v>0</v>
      </c>
      <c r="Y79" s="134">
        <v>105.3</v>
      </c>
      <c r="Z79" s="153" t="s">
        <v>0</v>
      </c>
      <c r="AA79" s="153"/>
      <c r="AB79" s="153"/>
      <c r="AC79" s="153"/>
      <c r="AD79" s="153"/>
      <c r="AE79" s="153"/>
      <c r="AF79" s="153"/>
      <c r="AG79" s="153"/>
      <c r="AH79" s="153"/>
      <c r="AI79" s="153"/>
      <c r="AJ79" s="153"/>
      <c r="AK79" s="153"/>
      <c r="AL79" s="153"/>
      <c r="AM79" s="153"/>
      <c r="AN79" s="153"/>
      <c r="AO79" s="153"/>
      <c r="AP79" s="153"/>
      <c r="AQ79" s="153"/>
      <c r="AR79" s="153"/>
      <c r="AS79" s="153"/>
      <c r="AT79" s="153"/>
      <c r="AU79" s="62">
        <v>156</v>
      </c>
      <c r="AV79" s="53" t="s">
        <v>3</v>
      </c>
      <c r="AW79" s="2"/>
    </row>
    <row r="80" spans="1:49" ht="21.75" customHeight="1" x14ac:dyDescent="0.2">
      <c r="A80" s="61"/>
      <c r="B80" s="154" t="s">
        <v>29</v>
      </c>
      <c r="C80" s="154"/>
      <c r="D80" s="154"/>
      <c r="E80" s="154"/>
      <c r="F80" s="154"/>
      <c r="G80" s="154"/>
      <c r="H80" s="154"/>
      <c r="I80" s="154"/>
      <c r="J80" s="154"/>
      <c r="K80" s="155"/>
      <c r="L80" s="68">
        <v>555</v>
      </c>
      <c r="M80" s="67">
        <v>4</v>
      </c>
      <c r="N80" s="66">
        <v>9</v>
      </c>
      <c r="O80" s="65" t="s">
        <v>59</v>
      </c>
      <c r="P80" s="64" t="s">
        <v>28</v>
      </c>
      <c r="Q80" s="151"/>
      <c r="R80" s="151"/>
      <c r="S80" s="151"/>
      <c r="T80" s="151"/>
      <c r="U80" s="151"/>
      <c r="V80" s="152"/>
      <c r="W80" s="63">
        <v>0</v>
      </c>
      <c r="X80" s="134">
        <v>0</v>
      </c>
      <c r="Y80" s="134">
        <v>105.3</v>
      </c>
      <c r="Z80" s="153" t="s">
        <v>0</v>
      </c>
      <c r="AA80" s="153"/>
      <c r="AB80" s="153"/>
      <c r="AC80" s="153"/>
      <c r="AD80" s="153"/>
      <c r="AE80" s="153"/>
      <c r="AF80" s="153"/>
      <c r="AG80" s="153"/>
      <c r="AH80" s="153"/>
      <c r="AI80" s="153"/>
      <c r="AJ80" s="153"/>
      <c r="AK80" s="153"/>
      <c r="AL80" s="153"/>
      <c r="AM80" s="153"/>
      <c r="AN80" s="153"/>
      <c r="AO80" s="153"/>
      <c r="AP80" s="153"/>
      <c r="AQ80" s="153"/>
      <c r="AR80" s="153"/>
      <c r="AS80" s="153"/>
      <c r="AT80" s="153"/>
      <c r="AU80" s="62">
        <v>156</v>
      </c>
      <c r="AV80" s="53" t="s">
        <v>3</v>
      </c>
      <c r="AW80" s="2"/>
    </row>
    <row r="81" spans="1:49" ht="21.75" customHeight="1" x14ac:dyDescent="0.2">
      <c r="A81" s="61"/>
      <c r="B81" s="154" t="s">
        <v>27</v>
      </c>
      <c r="C81" s="154"/>
      <c r="D81" s="154"/>
      <c r="E81" s="154"/>
      <c r="F81" s="154"/>
      <c r="G81" s="154"/>
      <c r="H81" s="154"/>
      <c r="I81" s="154"/>
      <c r="J81" s="154"/>
      <c r="K81" s="155"/>
      <c r="L81" s="68">
        <v>555</v>
      </c>
      <c r="M81" s="67">
        <v>4</v>
      </c>
      <c r="N81" s="66">
        <v>9</v>
      </c>
      <c r="O81" s="65" t="s">
        <v>59</v>
      </c>
      <c r="P81" s="64" t="s">
        <v>26</v>
      </c>
      <c r="Q81" s="151"/>
      <c r="R81" s="151"/>
      <c r="S81" s="151"/>
      <c r="T81" s="151"/>
      <c r="U81" s="151"/>
      <c r="V81" s="152"/>
      <c r="W81" s="63">
        <v>0</v>
      </c>
      <c r="X81" s="134">
        <v>0</v>
      </c>
      <c r="Y81" s="134">
        <v>105.3</v>
      </c>
      <c r="Z81" s="153" t="s">
        <v>0</v>
      </c>
      <c r="AA81" s="153"/>
      <c r="AB81" s="153"/>
      <c r="AC81" s="153"/>
      <c r="AD81" s="153"/>
      <c r="AE81" s="153"/>
      <c r="AF81" s="153"/>
      <c r="AG81" s="153"/>
      <c r="AH81" s="153"/>
      <c r="AI81" s="153"/>
      <c r="AJ81" s="153"/>
      <c r="AK81" s="153"/>
      <c r="AL81" s="153"/>
      <c r="AM81" s="153"/>
      <c r="AN81" s="153"/>
      <c r="AO81" s="153"/>
      <c r="AP81" s="153"/>
      <c r="AQ81" s="153"/>
      <c r="AR81" s="153"/>
      <c r="AS81" s="153"/>
      <c r="AT81" s="153"/>
      <c r="AU81" s="62">
        <v>156</v>
      </c>
      <c r="AV81" s="53" t="s">
        <v>3</v>
      </c>
      <c r="AW81" s="2"/>
    </row>
    <row r="82" spans="1:49" ht="11.25" customHeight="1" x14ac:dyDescent="0.2">
      <c r="A82" s="61"/>
      <c r="B82" s="154" t="s">
        <v>20</v>
      </c>
      <c r="C82" s="154"/>
      <c r="D82" s="154"/>
      <c r="E82" s="154"/>
      <c r="F82" s="154"/>
      <c r="G82" s="154"/>
      <c r="H82" s="154"/>
      <c r="I82" s="154"/>
      <c r="J82" s="154"/>
      <c r="K82" s="155"/>
      <c r="L82" s="68">
        <v>555</v>
      </c>
      <c r="M82" s="67">
        <v>4</v>
      </c>
      <c r="N82" s="66">
        <v>9</v>
      </c>
      <c r="O82" s="65" t="s">
        <v>19</v>
      </c>
      <c r="P82" s="64" t="s">
        <v>3</v>
      </c>
      <c r="Q82" s="151"/>
      <c r="R82" s="151"/>
      <c r="S82" s="151"/>
      <c r="T82" s="151"/>
      <c r="U82" s="151"/>
      <c r="V82" s="152"/>
      <c r="W82" s="63">
        <f>542446.15/1000</f>
        <v>542.44614999999999</v>
      </c>
      <c r="X82" s="134">
        <v>483.2</v>
      </c>
      <c r="Y82" s="134">
        <v>496.3</v>
      </c>
      <c r="Z82" s="153" t="s">
        <v>0</v>
      </c>
      <c r="AA82" s="153"/>
      <c r="AB82" s="153"/>
      <c r="AC82" s="153"/>
      <c r="AD82" s="153"/>
      <c r="AE82" s="153"/>
      <c r="AF82" s="153"/>
      <c r="AG82" s="153"/>
      <c r="AH82" s="153"/>
      <c r="AI82" s="153"/>
      <c r="AJ82" s="153"/>
      <c r="AK82" s="153"/>
      <c r="AL82" s="153"/>
      <c r="AM82" s="153"/>
      <c r="AN82" s="153"/>
      <c r="AO82" s="153"/>
      <c r="AP82" s="153"/>
      <c r="AQ82" s="153"/>
      <c r="AR82" s="153"/>
      <c r="AS82" s="153"/>
      <c r="AT82" s="153"/>
      <c r="AU82" s="62">
        <v>156</v>
      </c>
      <c r="AV82" s="53" t="s">
        <v>3</v>
      </c>
      <c r="AW82" s="2"/>
    </row>
    <row r="83" spans="1:49" ht="11.25" customHeight="1" x14ac:dyDescent="0.2">
      <c r="A83" s="61"/>
      <c r="B83" s="154" t="s">
        <v>58</v>
      </c>
      <c r="C83" s="154"/>
      <c r="D83" s="154"/>
      <c r="E83" s="154"/>
      <c r="F83" s="154"/>
      <c r="G83" s="154"/>
      <c r="H83" s="154"/>
      <c r="I83" s="154"/>
      <c r="J83" s="154"/>
      <c r="K83" s="155"/>
      <c r="L83" s="68">
        <v>555</v>
      </c>
      <c r="M83" s="67">
        <v>4</v>
      </c>
      <c r="N83" s="66">
        <v>9</v>
      </c>
      <c r="O83" s="65" t="s">
        <v>57</v>
      </c>
      <c r="P83" s="64" t="s">
        <v>3</v>
      </c>
      <c r="Q83" s="151"/>
      <c r="R83" s="151"/>
      <c r="S83" s="151"/>
      <c r="T83" s="151"/>
      <c r="U83" s="151"/>
      <c r="V83" s="152"/>
      <c r="W83" s="63">
        <f t="shared" ref="W83:W85" si="10">542446.15/1000</f>
        <v>542.44614999999999</v>
      </c>
      <c r="X83" s="134">
        <v>483.2</v>
      </c>
      <c r="Y83" s="134">
        <v>496.3</v>
      </c>
      <c r="Z83" s="153" t="s">
        <v>0</v>
      </c>
      <c r="AA83" s="153"/>
      <c r="AB83" s="153"/>
      <c r="AC83" s="153"/>
      <c r="AD83" s="153"/>
      <c r="AE83" s="153"/>
      <c r="AF83" s="153"/>
      <c r="AG83" s="153"/>
      <c r="AH83" s="153"/>
      <c r="AI83" s="153"/>
      <c r="AJ83" s="153"/>
      <c r="AK83" s="153"/>
      <c r="AL83" s="153"/>
      <c r="AM83" s="153"/>
      <c r="AN83" s="153"/>
      <c r="AO83" s="153"/>
      <c r="AP83" s="153"/>
      <c r="AQ83" s="153"/>
      <c r="AR83" s="153"/>
      <c r="AS83" s="153"/>
      <c r="AT83" s="153"/>
      <c r="AU83" s="62">
        <v>156</v>
      </c>
      <c r="AV83" s="53" t="s">
        <v>3</v>
      </c>
      <c r="AW83" s="2"/>
    </row>
    <row r="84" spans="1:49" ht="21.75" customHeight="1" x14ac:dyDescent="0.2">
      <c r="A84" s="61"/>
      <c r="B84" s="154" t="s">
        <v>29</v>
      </c>
      <c r="C84" s="154"/>
      <c r="D84" s="154"/>
      <c r="E84" s="154"/>
      <c r="F84" s="154"/>
      <c r="G84" s="154"/>
      <c r="H84" s="154"/>
      <c r="I84" s="154"/>
      <c r="J84" s="154"/>
      <c r="K84" s="155"/>
      <c r="L84" s="68">
        <v>555</v>
      </c>
      <c r="M84" s="67">
        <v>4</v>
      </c>
      <c r="N84" s="66">
        <v>9</v>
      </c>
      <c r="O84" s="65" t="s">
        <v>57</v>
      </c>
      <c r="P84" s="64" t="s">
        <v>28</v>
      </c>
      <c r="Q84" s="151"/>
      <c r="R84" s="151"/>
      <c r="S84" s="151"/>
      <c r="T84" s="151"/>
      <c r="U84" s="151"/>
      <c r="V84" s="152"/>
      <c r="W84" s="63">
        <f t="shared" si="10"/>
        <v>542.44614999999999</v>
      </c>
      <c r="X84" s="134">
        <v>483.2</v>
      </c>
      <c r="Y84" s="134">
        <v>496.3</v>
      </c>
      <c r="Z84" s="153" t="s">
        <v>0</v>
      </c>
      <c r="AA84" s="153"/>
      <c r="AB84" s="153"/>
      <c r="AC84" s="153"/>
      <c r="AD84" s="153"/>
      <c r="AE84" s="153"/>
      <c r="AF84" s="153"/>
      <c r="AG84" s="153"/>
      <c r="AH84" s="153"/>
      <c r="AI84" s="153"/>
      <c r="AJ84" s="153"/>
      <c r="AK84" s="153"/>
      <c r="AL84" s="153"/>
      <c r="AM84" s="153"/>
      <c r="AN84" s="153"/>
      <c r="AO84" s="153"/>
      <c r="AP84" s="153"/>
      <c r="AQ84" s="153"/>
      <c r="AR84" s="153"/>
      <c r="AS84" s="153"/>
      <c r="AT84" s="153"/>
      <c r="AU84" s="62">
        <v>156</v>
      </c>
      <c r="AV84" s="53" t="s">
        <v>3</v>
      </c>
      <c r="AW84" s="2"/>
    </row>
    <row r="85" spans="1:49" ht="21.75" customHeight="1" x14ac:dyDescent="0.2">
      <c r="A85" s="61"/>
      <c r="B85" s="154" t="s">
        <v>27</v>
      </c>
      <c r="C85" s="154"/>
      <c r="D85" s="154"/>
      <c r="E85" s="154"/>
      <c r="F85" s="154"/>
      <c r="G85" s="154"/>
      <c r="H85" s="154"/>
      <c r="I85" s="154"/>
      <c r="J85" s="154"/>
      <c r="K85" s="155"/>
      <c r="L85" s="68">
        <v>555</v>
      </c>
      <c r="M85" s="67">
        <v>4</v>
      </c>
      <c r="N85" s="66">
        <v>9</v>
      </c>
      <c r="O85" s="65" t="s">
        <v>57</v>
      </c>
      <c r="P85" s="64" t="s">
        <v>26</v>
      </c>
      <c r="Q85" s="151"/>
      <c r="R85" s="151"/>
      <c r="S85" s="151"/>
      <c r="T85" s="151"/>
      <c r="U85" s="151"/>
      <c r="V85" s="152"/>
      <c r="W85" s="63">
        <f t="shared" si="10"/>
        <v>542.44614999999999</v>
      </c>
      <c r="X85" s="134">
        <v>483.2</v>
      </c>
      <c r="Y85" s="134">
        <v>496.3</v>
      </c>
      <c r="Z85" s="153" t="s">
        <v>0</v>
      </c>
      <c r="AA85" s="153"/>
      <c r="AB85" s="153"/>
      <c r="AC85" s="153"/>
      <c r="AD85" s="153"/>
      <c r="AE85" s="153"/>
      <c r="AF85" s="153"/>
      <c r="AG85" s="153"/>
      <c r="AH85" s="153"/>
      <c r="AI85" s="153"/>
      <c r="AJ85" s="153"/>
      <c r="AK85" s="153"/>
      <c r="AL85" s="153"/>
      <c r="AM85" s="153"/>
      <c r="AN85" s="153"/>
      <c r="AO85" s="153"/>
      <c r="AP85" s="153"/>
      <c r="AQ85" s="153"/>
      <c r="AR85" s="153"/>
      <c r="AS85" s="153"/>
      <c r="AT85" s="153"/>
      <c r="AU85" s="62">
        <v>156</v>
      </c>
      <c r="AV85" s="53" t="s">
        <v>3</v>
      </c>
      <c r="AW85" s="2"/>
    </row>
    <row r="86" spans="1:49" ht="11.25" customHeight="1" x14ac:dyDescent="0.2">
      <c r="A86" s="61"/>
      <c r="B86" s="154" t="s">
        <v>56</v>
      </c>
      <c r="C86" s="154"/>
      <c r="D86" s="154"/>
      <c r="E86" s="154"/>
      <c r="F86" s="154"/>
      <c r="G86" s="154"/>
      <c r="H86" s="154"/>
      <c r="I86" s="154"/>
      <c r="J86" s="154"/>
      <c r="K86" s="155"/>
      <c r="L86" s="68">
        <v>555</v>
      </c>
      <c r="M86" s="67">
        <v>5</v>
      </c>
      <c r="N86" s="66">
        <v>0</v>
      </c>
      <c r="O86" s="65" t="s">
        <v>3</v>
      </c>
      <c r="P86" s="64" t="s">
        <v>3</v>
      </c>
      <c r="Q86" s="151"/>
      <c r="R86" s="151"/>
      <c r="S86" s="151"/>
      <c r="T86" s="151"/>
      <c r="U86" s="151"/>
      <c r="V86" s="152"/>
      <c r="W86" s="63">
        <f>529161.07/1000</f>
        <v>529.16107</v>
      </c>
      <c r="X86" s="134">
        <v>0</v>
      </c>
      <c r="Y86" s="134">
        <v>0</v>
      </c>
      <c r="Z86" s="153" t="s">
        <v>0</v>
      </c>
      <c r="AA86" s="153"/>
      <c r="AB86" s="153"/>
      <c r="AC86" s="153"/>
      <c r="AD86" s="153"/>
      <c r="AE86" s="153"/>
      <c r="AF86" s="153"/>
      <c r="AG86" s="153"/>
      <c r="AH86" s="153"/>
      <c r="AI86" s="153"/>
      <c r="AJ86" s="153"/>
      <c r="AK86" s="153"/>
      <c r="AL86" s="153"/>
      <c r="AM86" s="153"/>
      <c r="AN86" s="153"/>
      <c r="AO86" s="153"/>
      <c r="AP86" s="153"/>
      <c r="AQ86" s="153"/>
      <c r="AR86" s="153"/>
      <c r="AS86" s="153"/>
      <c r="AT86" s="153"/>
      <c r="AU86" s="62">
        <v>156</v>
      </c>
      <c r="AV86" s="53" t="s">
        <v>3</v>
      </c>
      <c r="AW86" s="2"/>
    </row>
    <row r="87" spans="1:49" ht="11.25" customHeight="1" x14ac:dyDescent="0.2">
      <c r="A87" s="61"/>
      <c r="B87" s="154" t="s">
        <v>55</v>
      </c>
      <c r="C87" s="154"/>
      <c r="D87" s="154"/>
      <c r="E87" s="154"/>
      <c r="F87" s="154"/>
      <c r="G87" s="154"/>
      <c r="H87" s="154"/>
      <c r="I87" s="154"/>
      <c r="J87" s="154"/>
      <c r="K87" s="155"/>
      <c r="L87" s="68">
        <v>555</v>
      </c>
      <c r="M87" s="67">
        <v>5</v>
      </c>
      <c r="N87" s="66">
        <v>3</v>
      </c>
      <c r="O87" s="65" t="s">
        <v>3</v>
      </c>
      <c r="P87" s="64" t="s">
        <v>3</v>
      </c>
      <c r="Q87" s="151"/>
      <c r="R87" s="151"/>
      <c r="S87" s="151"/>
      <c r="T87" s="151"/>
      <c r="U87" s="151"/>
      <c r="V87" s="152"/>
      <c r="W87" s="63">
        <f t="shared" ref="W87:W88" si="11">529161.07/1000</f>
        <v>529.16107</v>
      </c>
      <c r="X87" s="134">
        <v>0</v>
      </c>
      <c r="Y87" s="134">
        <v>0</v>
      </c>
      <c r="Z87" s="153" t="s">
        <v>0</v>
      </c>
      <c r="AA87" s="153"/>
      <c r="AB87" s="153"/>
      <c r="AC87" s="153"/>
      <c r="AD87" s="153"/>
      <c r="AE87" s="153"/>
      <c r="AF87" s="153"/>
      <c r="AG87" s="153"/>
      <c r="AH87" s="153"/>
      <c r="AI87" s="153"/>
      <c r="AJ87" s="153"/>
      <c r="AK87" s="153"/>
      <c r="AL87" s="153"/>
      <c r="AM87" s="153"/>
      <c r="AN87" s="153"/>
      <c r="AO87" s="153"/>
      <c r="AP87" s="153"/>
      <c r="AQ87" s="153"/>
      <c r="AR87" s="153"/>
      <c r="AS87" s="153"/>
      <c r="AT87" s="153"/>
      <c r="AU87" s="62">
        <v>156</v>
      </c>
      <c r="AV87" s="53" t="s">
        <v>3</v>
      </c>
      <c r="AW87" s="2"/>
    </row>
    <row r="88" spans="1:49" ht="11.25" customHeight="1" x14ac:dyDescent="0.2">
      <c r="A88" s="61"/>
      <c r="B88" s="154" t="s">
        <v>20</v>
      </c>
      <c r="C88" s="154"/>
      <c r="D88" s="154"/>
      <c r="E88" s="154"/>
      <c r="F88" s="154"/>
      <c r="G88" s="154"/>
      <c r="H88" s="154"/>
      <c r="I88" s="154"/>
      <c r="J88" s="154"/>
      <c r="K88" s="155"/>
      <c r="L88" s="68">
        <v>555</v>
      </c>
      <c r="M88" s="67">
        <v>5</v>
      </c>
      <c r="N88" s="66">
        <v>3</v>
      </c>
      <c r="O88" s="65" t="s">
        <v>19</v>
      </c>
      <c r="P88" s="64" t="s">
        <v>3</v>
      </c>
      <c r="Q88" s="151"/>
      <c r="R88" s="151"/>
      <c r="S88" s="151"/>
      <c r="T88" s="151"/>
      <c r="U88" s="151"/>
      <c r="V88" s="152"/>
      <c r="W88" s="63">
        <f t="shared" si="11"/>
        <v>529.16107</v>
      </c>
      <c r="X88" s="134">
        <v>0</v>
      </c>
      <c r="Y88" s="134">
        <v>0</v>
      </c>
      <c r="Z88" s="153" t="s">
        <v>0</v>
      </c>
      <c r="AA88" s="153"/>
      <c r="AB88" s="153"/>
      <c r="AC88" s="153"/>
      <c r="AD88" s="153"/>
      <c r="AE88" s="153"/>
      <c r="AF88" s="153"/>
      <c r="AG88" s="153"/>
      <c r="AH88" s="153"/>
      <c r="AI88" s="153"/>
      <c r="AJ88" s="153"/>
      <c r="AK88" s="153"/>
      <c r="AL88" s="153"/>
      <c r="AM88" s="153"/>
      <c r="AN88" s="153"/>
      <c r="AO88" s="153"/>
      <c r="AP88" s="153"/>
      <c r="AQ88" s="153"/>
      <c r="AR88" s="153"/>
      <c r="AS88" s="153"/>
      <c r="AT88" s="153"/>
      <c r="AU88" s="62">
        <v>156</v>
      </c>
      <c r="AV88" s="53" t="s">
        <v>3</v>
      </c>
      <c r="AW88" s="2"/>
    </row>
    <row r="89" spans="1:49" ht="11.25" customHeight="1" x14ac:dyDescent="0.2">
      <c r="A89" s="61"/>
      <c r="B89" s="154" t="s">
        <v>54</v>
      </c>
      <c r="C89" s="154"/>
      <c r="D89" s="154"/>
      <c r="E89" s="154"/>
      <c r="F89" s="154"/>
      <c r="G89" s="154"/>
      <c r="H89" s="154"/>
      <c r="I89" s="154"/>
      <c r="J89" s="154"/>
      <c r="K89" s="155"/>
      <c r="L89" s="68">
        <v>555</v>
      </c>
      <c r="M89" s="67">
        <v>5</v>
      </c>
      <c r="N89" s="66">
        <v>3</v>
      </c>
      <c r="O89" s="65" t="s">
        <v>53</v>
      </c>
      <c r="P89" s="64" t="s">
        <v>3</v>
      </c>
      <c r="Q89" s="151"/>
      <c r="R89" s="151"/>
      <c r="S89" s="151"/>
      <c r="T89" s="151"/>
      <c r="U89" s="151"/>
      <c r="V89" s="152"/>
      <c r="W89" s="63">
        <f>125919.36/1000</f>
        <v>125.91936</v>
      </c>
      <c r="X89" s="134">
        <v>0</v>
      </c>
      <c r="Y89" s="134">
        <v>0</v>
      </c>
      <c r="Z89" s="153" t="s">
        <v>0</v>
      </c>
      <c r="AA89" s="153"/>
      <c r="AB89" s="153"/>
      <c r="AC89" s="153"/>
      <c r="AD89" s="153"/>
      <c r="AE89" s="153"/>
      <c r="AF89" s="153"/>
      <c r="AG89" s="153"/>
      <c r="AH89" s="153"/>
      <c r="AI89" s="153"/>
      <c r="AJ89" s="153"/>
      <c r="AK89" s="153"/>
      <c r="AL89" s="153"/>
      <c r="AM89" s="153"/>
      <c r="AN89" s="153"/>
      <c r="AO89" s="153"/>
      <c r="AP89" s="153"/>
      <c r="AQ89" s="153"/>
      <c r="AR89" s="153"/>
      <c r="AS89" s="153"/>
      <c r="AT89" s="153"/>
      <c r="AU89" s="62">
        <v>156</v>
      </c>
      <c r="AV89" s="53" t="s">
        <v>3</v>
      </c>
      <c r="AW89" s="2"/>
    </row>
    <row r="90" spans="1:49" ht="21.75" customHeight="1" x14ac:dyDescent="0.2">
      <c r="A90" s="61"/>
      <c r="B90" s="154" t="s">
        <v>29</v>
      </c>
      <c r="C90" s="154"/>
      <c r="D90" s="154"/>
      <c r="E90" s="154"/>
      <c r="F90" s="154"/>
      <c r="G90" s="154"/>
      <c r="H90" s="154"/>
      <c r="I90" s="154"/>
      <c r="J90" s="154"/>
      <c r="K90" s="155"/>
      <c r="L90" s="68">
        <v>555</v>
      </c>
      <c r="M90" s="67">
        <v>5</v>
      </c>
      <c r="N90" s="66">
        <v>3</v>
      </c>
      <c r="O90" s="65" t="s">
        <v>53</v>
      </c>
      <c r="P90" s="64" t="s">
        <v>28</v>
      </c>
      <c r="Q90" s="151"/>
      <c r="R90" s="151"/>
      <c r="S90" s="151"/>
      <c r="T90" s="151"/>
      <c r="U90" s="151"/>
      <c r="V90" s="152"/>
      <c r="W90" s="63">
        <f t="shared" ref="W90:W91" si="12">125919.36/1000</f>
        <v>125.91936</v>
      </c>
      <c r="X90" s="134">
        <v>0</v>
      </c>
      <c r="Y90" s="134">
        <v>0</v>
      </c>
      <c r="Z90" s="153" t="s">
        <v>0</v>
      </c>
      <c r="AA90" s="153"/>
      <c r="AB90" s="153"/>
      <c r="AC90" s="153"/>
      <c r="AD90" s="153"/>
      <c r="AE90" s="153"/>
      <c r="AF90" s="153"/>
      <c r="AG90" s="153"/>
      <c r="AH90" s="153"/>
      <c r="AI90" s="153"/>
      <c r="AJ90" s="153"/>
      <c r="AK90" s="153"/>
      <c r="AL90" s="153"/>
      <c r="AM90" s="153"/>
      <c r="AN90" s="153"/>
      <c r="AO90" s="153"/>
      <c r="AP90" s="153"/>
      <c r="AQ90" s="153"/>
      <c r="AR90" s="153"/>
      <c r="AS90" s="153"/>
      <c r="AT90" s="153"/>
      <c r="AU90" s="62">
        <v>156</v>
      </c>
      <c r="AV90" s="53" t="s">
        <v>3</v>
      </c>
      <c r="AW90" s="2"/>
    </row>
    <row r="91" spans="1:49" ht="21.75" customHeight="1" x14ac:dyDescent="0.2">
      <c r="A91" s="61"/>
      <c r="B91" s="154" t="s">
        <v>27</v>
      </c>
      <c r="C91" s="154"/>
      <c r="D91" s="154"/>
      <c r="E91" s="154"/>
      <c r="F91" s="154"/>
      <c r="G91" s="154"/>
      <c r="H91" s="154"/>
      <c r="I91" s="154"/>
      <c r="J91" s="154"/>
      <c r="K91" s="155"/>
      <c r="L91" s="68">
        <v>555</v>
      </c>
      <c r="M91" s="67">
        <v>5</v>
      </c>
      <c r="N91" s="66">
        <v>3</v>
      </c>
      <c r="O91" s="65" t="s">
        <v>53</v>
      </c>
      <c r="P91" s="64" t="s">
        <v>26</v>
      </c>
      <c r="Q91" s="151"/>
      <c r="R91" s="151"/>
      <c r="S91" s="151"/>
      <c r="T91" s="151"/>
      <c r="U91" s="151"/>
      <c r="V91" s="152"/>
      <c r="W91" s="63">
        <f t="shared" si="12"/>
        <v>125.91936</v>
      </c>
      <c r="X91" s="134">
        <v>0</v>
      </c>
      <c r="Y91" s="134">
        <v>0</v>
      </c>
      <c r="Z91" s="153" t="s">
        <v>0</v>
      </c>
      <c r="AA91" s="153"/>
      <c r="AB91" s="153"/>
      <c r="AC91" s="153"/>
      <c r="AD91" s="153"/>
      <c r="AE91" s="153"/>
      <c r="AF91" s="153"/>
      <c r="AG91" s="153"/>
      <c r="AH91" s="153"/>
      <c r="AI91" s="153"/>
      <c r="AJ91" s="153"/>
      <c r="AK91" s="153"/>
      <c r="AL91" s="153"/>
      <c r="AM91" s="153"/>
      <c r="AN91" s="153"/>
      <c r="AO91" s="153"/>
      <c r="AP91" s="153"/>
      <c r="AQ91" s="153"/>
      <c r="AR91" s="153"/>
      <c r="AS91" s="153"/>
      <c r="AT91" s="153"/>
      <c r="AU91" s="62">
        <v>156</v>
      </c>
      <c r="AV91" s="53" t="s">
        <v>3</v>
      </c>
      <c r="AW91" s="2"/>
    </row>
    <row r="92" spans="1:49" ht="32.25" customHeight="1" x14ac:dyDescent="0.2">
      <c r="A92" s="61"/>
      <c r="B92" s="154" t="s">
        <v>34</v>
      </c>
      <c r="C92" s="154"/>
      <c r="D92" s="154"/>
      <c r="E92" s="154"/>
      <c r="F92" s="154"/>
      <c r="G92" s="154"/>
      <c r="H92" s="154"/>
      <c r="I92" s="154"/>
      <c r="J92" s="154"/>
      <c r="K92" s="155"/>
      <c r="L92" s="68">
        <v>555</v>
      </c>
      <c r="M92" s="67">
        <v>5</v>
      </c>
      <c r="N92" s="66">
        <v>3</v>
      </c>
      <c r="O92" s="65" t="s">
        <v>22</v>
      </c>
      <c r="P92" s="64" t="s">
        <v>3</v>
      </c>
      <c r="Q92" s="151"/>
      <c r="R92" s="151"/>
      <c r="S92" s="151"/>
      <c r="T92" s="151"/>
      <c r="U92" s="151"/>
      <c r="V92" s="152"/>
      <c r="W92" s="63">
        <f>403241.71/1000</f>
        <v>403.24171000000001</v>
      </c>
      <c r="X92" s="134">
        <v>0</v>
      </c>
      <c r="Y92" s="134">
        <v>0</v>
      </c>
      <c r="Z92" s="153" t="s">
        <v>0</v>
      </c>
      <c r="AA92" s="153"/>
      <c r="AB92" s="153"/>
      <c r="AC92" s="153"/>
      <c r="AD92" s="153"/>
      <c r="AE92" s="153"/>
      <c r="AF92" s="153"/>
      <c r="AG92" s="153"/>
      <c r="AH92" s="153"/>
      <c r="AI92" s="153"/>
      <c r="AJ92" s="153"/>
      <c r="AK92" s="153"/>
      <c r="AL92" s="153"/>
      <c r="AM92" s="153"/>
      <c r="AN92" s="153"/>
      <c r="AO92" s="153"/>
      <c r="AP92" s="153"/>
      <c r="AQ92" s="153"/>
      <c r="AR92" s="153"/>
      <c r="AS92" s="153"/>
      <c r="AT92" s="153"/>
      <c r="AU92" s="62">
        <v>156</v>
      </c>
      <c r="AV92" s="53" t="s">
        <v>3</v>
      </c>
      <c r="AW92" s="2"/>
    </row>
    <row r="93" spans="1:49" ht="21.75" customHeight="1" x14ac:dyDescent="0.2">
      <c r="A93" s="61"/>
      <c r="B93" s="154" t="s">
        <v>29</v>
      </c>
      <c r="C93" s="154"/>
      <c r="D93" s="154"/>
      <c r="E93" s="154"/>
      <c r="F93" s="154"/>
      <c r="G93" s="154"/>
      <c r="H93" s="154"/>
      <c r="I93" s="154"/>
      <c r="J93" s="154"/>
      <c r="K93" s="155"/>
      <c r="L93" s="68">
        <v>555</v>
      </c>
      <c r="M93" s="67">
        <v>5</v>
      </c>
      <c r="N93" s="66">
        <v>3</v>
      </c>
      <c r="O93" s="65" t="s">
        <v>22</v>
      </c>
      <c r="P93" s="64" t="s">
        <v>28</v>
      </c>
      <c r="Q93" s="151"/>
      <c r="R93" s="151"/>
      <c r="S93" s="151"/>
      <c r="T93" s="151"/>
      <c r="U93" s="151"/>
      <c r="V93" s="152"/>
      <c r="W93" s="63">
        <f t="shared" ref="W93:W94" si="13">403241.71/1000</f>
        <v>403.24171000000001</v>
      </c>
      <c r="X93" s="134">
        <v>0</v>
      </c>
      <c r="Y93" s="134">
        <v>0</v>
      </c>
      <c r="Z93" s="153" t="s">
        <v>0</v>
      </c>
      <c r="AA93" s="153"/>
      <c r="AB93" s="153"/>
      <c r="AC93" s="153"/>
      <c r="AD93" s="153"/>
      <c r="AE93" s="153"/>
      <c r="AF93" s="153"/>
      <c r="AG93" s="153"/>
      <c r="AH93" s="153"/>
      <c r="AI93" s="153"/>
      <c r="AJ93" s="153"/>
      <c r="AK93" s="153"/>
      <c r="AL93" s="153"/>
      <c r="AM93" s="153"/>
      <c r="AN93" s="153"/>
      <c r="AO93" s="153"/>
      <c r="AP93" s="153"/>
      <c r="AQ93" s="153"/>
      <c r="AR93" s="153"/>
      <c r="AS93" s="153"/>
      <c r="AT93" s="153"/>
      <c r="AU93" s="62">
        <v>156</v>
      </c>
      <c r="AV93" s="53" t="s">
        <v>3</v>
      </c>
      <c r="AW93" s="2"/>
    </row>
    <row r="94" spans="1:49" ht="21.75" customHeight="1" x14ac:dyDescent="0.2">
      <c r="A94" s="61"/>
      <c r="B94" s="154" t="s">
        <v>27</v>
      </c>
      <c r="C94" s="154"/>
      <c r="D94" s="154"/>
      <c r="E94" s="154"/>
      <c r="F94" s="154"/>
      <c r="G94" s="154"/>
      <c r="H94" s="154"/>
      <c r="I94" s="154"/>
      <c r="J94" s="154"/>
      <c r="K94" s="155"/>
      <c r="L94" s="68">
        <v>555</v>
      </c>
      <c r="M94" s="67">
        <v>5</v>
      </c>
      <c r="N94" s="66">
        <v>3</v>
      </c>
      <c r="O94" s="65" t="s">
        <v>22</v>
      </c>
      <c r="P94" s="64" t="s">
        <v>26</v>
      </c>
      <c r="Q94" s="151"/>
      <c r="R94" s="151"/>
      <c r="S94" s="151"/>
      <c r="T94" s="151"/>
      <c r="U94" s="151"/>
      <c r="V94" s="152"/>
      <c r="W94" s="63">
        <f t="shared" si="13"/>
        <v>403.24171000000001</v>
      </c>
      <c r="X94" s="134">
        <v>0</v>
      </c>
      <c r="Y94" s="134">
        <v>0</v>
      </c>
      <c r="Z94" s="153" t="s">
        <v>0</v>
      </c>
      <c r="AA94" s="153"/>
      <c r="AB94" s="153"/>
      <c r="AC94" s="153"/>
      <c r="AD94" s="153"/>
      <c r="AE94" s="153"/>
      <c r="AF94" s="153"/>
      <c r="AG94" s="153"/>
      <c r="AH94" s="153"/>
      <c r="AI94" s="153"/>
      <c r="AJ94" s="153"/>
      <c r="AK94" s="153"/>
      <c r="AL94" s="153"/>
      <c r="AM94" s="153"/>
      <c r="AN94" s="153"/>
      <c r="AO94" s="153"/>
      <c r="AP94" s="153"/>
      <c r="AQ94" s="153"/>
      <c r="AR94" s="153"/>
      <c r="AS94" s="153"/>
      <c r="AT94" s="153"/>
      <c r="AU94" s="62">
        <v>156</v>
      </c>
      <c r="AV94" s="53" t="s">
        <v>3</v>
      </c>
      <c r="AW94" s="2"/>
    </row>
    <row r="95" spans="1:49" ht="11.25" customHeight="1" x14ac:dyDescent="0.2">
      <c r="A95" s="61"/>
      <c r="B95" s="154" t="s">
        <v>52</v>
      </c>
      <c r="C95" s="154"/>
      <c r="D95" s="154"/>
      <c r="E95" s="154"/>
      <c r="F95" s="154"/>
      <c r="G95" s="154"/>
      <c r="H95" s="154"/>
      <c r="I95" s="154"/>
      <c r="J95" s="154"/>
      <c r="K95" s="155"/>
      <c r="L95" s="68">
        <v>555</v>
      </c>
      <c r="M95" s="67">
        <v>8</v>
      </c>
      <c r="N95" s="66">
        <v>0</v>
      </c>
      <c r="O95" s="65" t="s">
        <v>3</v>
      </c>
      <c r="P95" s="64" t="s">
        <v>3</v>
      </c>
      <c r="Q95" s="151"/>
      <c r="R95" s="151"/>
      <c r="S95" s="151"/>
      <c r="T95" s="151"/>
      <c r="U95" s="151"/>
      <c r="V95" s="152"/>
      <c r="W95" s="63">
        <f>3850867.09/1000</f>
        <v>3850.8670899999997</v>
      </c>
      <c r="X95" s="134">
        <v>1246</v>
      </c>
      <c r="Y95" s="134">
        <v>1247.8</v>
      </c>
      <c r="Z95" s="153" t="s">
        <v>0</v>
      </c>
      <c r="AA95" s="153"/>
      <c r="AB95" s="153"/>
      <c r="AC95" s="153"/>
      <c r="AD95" s="153"/>
      <c r="AE95" s="153"/>
      <c r="AF95" s="153"/>
      <c r="AG95" s="153"/>
      <c r="AH95" s="153"/>
      <c r="AI95" s="153"/>
      <c r="AJ95" s="153"/>
      <c r="AK95" s="153"/>
      <c r="AL95" s="153"/>
      <c r="AM95" s="153"/>
      <c r="AN95" s="153"/>
      <c r="AO95" s="153"/>
      <c r="AP95" s="153"/>
      <c r="AQ95" s="153"/>
      <c r="AR95" s="153"/>
      <c r="AS95" s="153"/>
      <c r="AT95" s="153"/>
      <c r="AU95" s="62">
        <v>156</v>
      </c>
      <c r="AV95" s="53" t="s">
        <v>3</v>
      </c>
      <c r="AW95" s="2"/>
    </row>
    <row r="96" spans="1:49" ht="11.25" customHeight="1" x14ac:dyDescent="0.2">
      <c r="A96" s="61"/>
      <c r="B96" s="154" t="s">
        <v>51</v>
      </c>
      <c r="C96" s="154"/>
      <c r="D96" s="154"/>
      <c r="E96" s="154"/>
      <c r="F96" s="154"/>
      <c r="G96" s="154"/>
      <c r="H96" s="154"/>
      <c r="I96" s="154"/>
      <c r="J96" s="154"/>
      <c r="K96" s="155"/>
      <c r="L96" s="68">
        <v>555</v>
      </c>
      <c r="M96" s="67">
        <v>8</v>
      </c>
      <c r="N96" s="66">
        <v>1</v>
      </c>
      <c r="O96" s="65" t="s">
        <v>3</v>
      </c>
      <c r="P96" s="64" t="s">
        <v>3</v>
      </c>
      <c r="Q96" s="151"/>
      <c r="R96" s="151"/>
      <c r="S96" s="151"/>
      <c r="T96" s="151"/>
      <c r="U96" s="151"/>
      <c r="V96" s="152"/>
      <c r="W96" s="63">
        <f t="shared" ref="W96:W97" si="14">3850867.09/1000</f>
        <v>3850.8670899999997</v>
      </c>
      <c r="X96" s="134">
        <v>1246</v>
      </c>
      <c r="Y96" s="134">
        <v>1247.8</v>
      </c>
      <c r="Z96" s="153" t="s">
        <v>0</v>
      </c>
      <c r="AA96" s="153"/>
      <c r="AB96" s="153"/>
      <c r="AC96" s="153"/>
      <c r="AD96" s="153"/>
      <c r="AE96" s="153"/>
      <c r="AF96" s="153"/>
      <c r="AG96" s="153"/>
      <c r="AH96" s="153"/>
      <c r="AI96" s="153"/>
      <c r="AJ96" s="153"/>
      <c r="AK96" s="153"/>
      <c r="AL96" s="153"/>
      <c r="AM96" s="153"/>
      <c r="AN96" s="153"/>
      <c r="AO96" s="153"/>
      <c r="AP96" s="153"/>
      <c r="AQ96" s="153"/>
      <c r="AR96" s="153"/>
      <c r="AS96" s="153"/>
      <c r="AT96" s="153"/>
      <c r="AU96" s="62">
        <v>156</v>
      </c>
      <c r="AV96" s="53" t="s">
        <v>3</v>
      </c>
      <c r="AW96" s="2"/>
    </row>
    <row r="97" spans="1:49" ht="11.25" customHeight="1" x14ac:dyDescent="0.2">
      <c r="A97" s="61"/>
      <c r="B97" s="154" t="s">
        <v>20</v>
      </c>
      <c r="C97" s="154"/>
      <c r="D97" s="154"/>
      <c r="E97" s="154"/>
      <c r="F97" s="154"/>
      <c r="G97" s="154"/>
      <c r="H97" s="154"/>
      <c r="I97" s="154"/>
      <c r="J97" s="154"/>
      <c r="K97" s="155"/>
      <c r="L97" s="68">
        <v>555</v>
      </c>
      <c r="M97" s="67">
        <v>8</v>
      </c>
      <c r="N97" s="66">
        <v>1</v>
      </c>
      <c r="O97" s="65" t="s">
        <v>19</v>
      </c>
      <c r="P97" s="64" t="s">
        <v>3</v>
      </c>
      <c r="Q97" s="151"/>
      <c r="R97" s="151"/>
      <c r="S97" s="151"/>
      <c r="T97" s="151"/>
      <c r="U97" s="151"/>
      <c r="V97" s="152"/>
      <c r="W97" s="63">
        <f t="shared" si="14"/>
        <v>3850.8670899999997</v>
      </c>
      <c r="X97" s="134">
        <v>1246</v>
      </c>
      <c r="Y97" s="134">
        <v>1247.8</v>
      </c>
      <c r="Z97" s="153" t="s">
        <v>0</v>
      </c>
      <c r="AA97" s="153"/>
      <c r="AB97" s="153"/>
      <c r="AC97" s="153"/>
      <c r="AD97" s="153"/>
      <c r="AE97" s="153"/>
      <c r="AF97" s="153"/>
      <c r="AG97" s="153"/>
      <c r="AH97" s="153"/>
      <c r="AI97" s="153"/>
      <c r="AJ97" s="153"/>
      <c r="AK97" s="153"/>
      <c r="AL97" s="153"/>
      <c r="AM97" s="153"/>
      <c r="AN97" s="153"/>
      <c r="AO97" s="153"/>
      <c r="AP97" s="153"/>
      <c r="AQ97" s="153"/>
      <c r="AR97" s="153"/>
      <c r="AS97" s="153"/>
      <c r="AT97" s="153"/>
      <c r="AU97" s="62">
        <v>156</v>
      </c>
      <c r="AV97" s="53" t="s">
        <v>3</v>
      </c>
      <c r="AW97" s="2"/>
    </row>
    <row r="98" spans="1:49" ht="11.25" customHeight="1" x14ac:dyDescent="0.2">
      <c r="A98" s="61"/>
      <c r="B98" s="154" t="s">
        <v>50</v>
      </c>
      <c r="C98" s="154"/>
      <c r="D98" s="154"/>
      <c r="E98" s="154"/>
      <c r="F98" s="154"/>
      <c r="G98" s="154"/>
      <c r="H98" s="154"/>
      <c r="I98" s="154"/>
      <c r="J98" s="154"/>
      <c r="K98" s="155"/>
      <c r="L98" s="68">
        <v>555</v>
      </c>
      <c r="M98" s="67">
        <v>8</v>
      </c>
      <c r="N98" s="66">
        <v>1</v>
      </c>
      <c r="O98" s="65" t="s">
        <v>49</v>
      </c>
      <c r="P98" s="64" t="s">
        <v>3</v>
      </c>
      <c r="Q98" s="151"/>
      <c r="R98" s="151"/>
      <c r="S98" s="151"/>
      <c r="T98" s="151"/>
      <c r="U98" s="151"/>
      <c r="V98" s="152"/>
      <c r="W98" s="63">
        <f>473314.71/1000</f>
        <v>473.31471000000005</v>
      </c>
      <c r="X98" s="134">
        <v>1246</v>
      </c>
      <c r="Y98" s="134">
        <v>1247.8</v>
      </c>
      <c r="Z98" s="153" t="s">
        <v>0</v>
      </c>
      <c r="AA98" s="153"/>
      <c r="AB98" s="153"/>
      <c r="AC98" s="153"/>
      <c r="AD98" s="153"/>
      <c r="AE98" s="153"/>
      <c r="AF98" s="153"/>
      <c r="AG98" s="153"/>
      <c r="AH98" s="153"/>
      <c r="AI98" s="153"/>
      <c r="AJ98" s="153"/>
      <c r="AK98" s="153"/>
      <c r="AL98" s="153"/>
      <c r="AM98" s="153"/>
      <c r="AN98" s="153"/>
      <c r="AO98" s="153"/>
      <c r="AP98" s="153"/>
      <c r="AQ98" s="153"/>
      <c r="AR98" s="153"/>
      <c r="AS98" s="153"/>
      <c r="AT98" s="153"/>
      <c r="AU98" s="62">
        <v>156</v>
      </c>
      <c r="AV98" s="53" t="s">
        <v>3</v>
      </c>
      <c r="AW98" s="2"/>
    </row>
    <row r="99" spans="1:49" ht="42.75" customHeight="1" x14ac:dyDescent="0.2">
      <c r="A99" s="61"/>
      <c r="B99" s="154" t="s">
        <v>33</v>
      </c>
      <c r="C99" s="154"/>
      <c r="D99" s="154"/>
      <c r="E99" s="154"/>
      <c r="F99" s="154"/>
      <c r="G99" s="154"/>
      <c r="H99" s="154"/>
      <c r="I99" s="154"/>
      <c r="J99" s="154"/>
      <c r="K99" s="155"/>
      <c r="L99" s="68">
        <v>555</v>
      </c>
      <c r="M99" s="67">
        <v>8</v>
      </c>
      <c r="N99" s="66">
        <v>1</v>
      </c>
      <c r="O99" s="65" t="s">
        <v>49</v>
      </c>
      <c r="P99" s="64" t="s">
        <v>32</v>
      </c>
      <c r="Q99" s="151"/>
      <c r="R99" s="151"/>
      <c r="S99" s="151"/>
      <c r="T99" s="151"/>
      <c r="U99" s="151"/>
      <c r="V99" s="152"/>
      <c r="W99" s="63">
        <f>233100/1000</f>
        <v>233.1</v>
      </c>
      <c r="X99" s="134">
        <v>1246</v>
      </c>
      <c r="Y99" s="134">
        <v>1247.8</v>
      </c>
      <c r="Z99" s="153" t="s">
        <v>0</v>
      </c>
      <c r="AA99" s="153"/>
      <c r="AB99" s="153"/>
      <c r="AC99" s="153"/>
      <c r="AD99" s="153"/>
      <c r="AE99" s="153"/>
      <c r="AF99" s="153"/>
      <c r="AG99" s="153"/>
      <c r="AH99" s="153"/>
      <c r="AI99" s="153"/>
      <c r="AJ99" s="153"/>
      <c r="AK99" s="153"/>
      <c r="AL99" s="153"/>
      <c r="AM99" s="153"/>
      <c r="AN99" s="153"/>
      <c r="AO99" s="153"/>
      <c r="AP99" s="153"/>
      <c r="AQ99" s="153"/>
      <c r="AR99" s="153"/>
      <c r="AS99" s="153"/>
      <c r="AT99" s="153"/>
      <c r="AU99" s="62">
        <v>156</v>
      </c>
      <c r="AV99" s="53" t="s">
        <v>3</v>
      </c>
      <c r="AW99" s="2"/>
    </row>
    <row r="100" spans="1:49" ht="11.25" customHeight="1" x14ac:dyDescent="0.2">
      <c r="A100" s="61"/>
      <c r="B100" s="154" t="s">
        <v>31</v>
      </c>
      <c r="C100" s="154"/>
      <c r="D100" s="154"/>
      <c r="E100" s="154"/>
      <c r="F100" s="154"/>
      <c r="G100" s="154"/>
      <c r="H100" s="154"/>
      <c r="I100" s="154"/>
      <c r="J100" s="154"/>
      <c r="K100" s="155"/>
      <c r="L100" s="68">
        <v>555</v>
      </c>
      <c r="M100" s="67">
        <v>8</v>
      </c>
      <c r="N100" s="66">
        <v>1</v>
      </c>
      <c r="O100" s="65" t="s">
        <v>49</v>
      </c>
      <c r="P100" s="64" t="s">
        <v>30</v>
      </c>
      <c r="Q100" s="151"/>
      <c r="R100" s="151"/>
      <c r="S100" s="151"/>
      <c r="T100" s="151"/>
      <c r="U100" s="151"/>
      <c r="V100" s="152"/>
      <c r="W100" s="63">
        <f>233100/1000</f>
        <v>233.1</v>
      </c>
      <c r="X100" s="134">
        <v>1246</v>
      </c>
      <c r="Y100" s="134">
        <v>1247.8</v>
      </c>
      <c r="Z100" s="153" t="s">
        <v>0</v>
      </c>
      <c r="AA100" s="153"/>
      <c r="AB100" s="153"/>
      <c r="AC100" s="153"/>
      <c r="AD100" s="153"/>
      <c r="AE100" s="153"/>
      <c r="AF100" s="153"/>
      <c r="AG100" s="153"/>
      <c r="AH100" s="153"/>
      <c r="AI100" s="153"/>
      <c r="AJ100" s="153"/>
      <c r="AK100" s="153"/>
      <c r="AL100" s="153"/>
      <c r="AM100" s="153"/>
      <c r="AN100" s="153"/>
      <c r="AO100" s="153"/>
      <c r="AP100" s="153"/>
      <c r="AQ100" s="153"/>
      <c r="AR100" s="153"/>
      <c r="AS100" s="153"/>
      <c r="AT100" s="153"/>
      <c r="AU100" s="62">
        <v>156</v>
      </c>
      <c r="AV100" s="53" t="s">
        <v>3</v>
      </c>
      <c r="AW100" s="2"/>
    </row>
    <row r="101" spans="1:49" ht="21.75" customHeight="1" x14ac:dyDescent="0.2">
      <c r="A101" s="61"/>
      <c r="B101" s="154" t="s">
        <v>29</v>
      </c>
      <c r="C101" s="154"/>
      <c r="D101" s="154"/>
      <c r="E101" s="154"/>
      <c r="F101" s="154"/>
      <c r="G101" s="154"/>
      <c r="H101" s="154"/>
      <c r="I101" s="154"/>
      <c r="J101" s="154"/>
      <c r="K101" s="155"/>
      <c r="L101" s="68">
        <v>555</v>
      </c>
      <c r="M101" s="67">
        <v>8</v>
      </c>
      <c r="N101" s="66">
        <v>1</v>
      </c>
      <c r="O101" s="65" t="s">
        <v>49</v>
      </c>
      <c r="P101" s="64" t="s">
        <v>28</v>
      </c>
      <c r="Q101" s="151"/>
      <c r="R101" s="151"/>
      <c r="S101" s="151"/>
      <c r="T101" s="151"/>
      <c r="U101" s="151"/>
      <c r="V101" s="152"/>
      <c r="W101" s="63">
        <f>239714.71/1000</f>
        <v>239.71471</v>
      </c>
      <c r="X101" s="134">
        <v>0</v>
      </c>
      <c r="Y101" s="134">
        <v>0</v>
      </c>
      <c r="Z101" s="153" t="s">
        <v>0</v>
      </c>
      <c r="AA101" s="153"/>
      <c r="AB101" s="153"/>
      <c r="AC101" s="153"/>
      <c r="AD101" s="153"/>
      <c r="AE101" s="153"/>
      <c r="AF101" s="153"/>
      <c r="AG101" s="153"/>
      <c r="AH101" s="153"/>
      <c r="AI101" s="153"/>
      <c r="AJ101" s="153"/>
      <c r="AK101" s="153"/>
      <c r="AL101" s="153"/>
      <c r="AM101" s="153"/>
      <c r="AN101" s="153"/>
      <c r="AO101" s="153"/>
      <c r="AP101" s="153"/>
      <c r="AQ101" s="153"/>
      <c r="AR101" s="153"/>
      <c r="AS101" s="153"/>
      <c r="AT101" s="153"/>
      <c r="AU101" s="62">
        <v>156</v>
      </c>
      <c r="AV101" s="53" t="s">
        <v>3</v>
      </c>
      <c r="AW101" s="2"/>
    </row>
    <row r="102" spans="1:49" ht="21.75" customHeight="1" x14ac:dyDescent="0.2">
      <c r="A102" s="61"/>
      <c r="B102" s="154" t="s">
        <v>27</v>
      </c>
      <c r="C102" s="154"/>
      <c r="D102" s="154"/>
      <c r="E102" s="154"/>
      <c r="F102" s="154"/>
      <c r="G102" s="154"/>
      <c r="H102" s="154"/>
      <c r="I102" s="154"/>
      <c r="J102" s="154"/>
      <c r="K102" s="155"/>
      <c r="L102" s="68">
        <v>555</v>
      </c>
      <c r="M102" s="67">
        <v>8</v>
      </c>
      <c r="N102" s="66">
        <v>1</v>
      </c>
      <c r="O102" s="65" t="s">
        <v>49</v>
      </c>
      <c r="P102" s="64" t="s">
        <v>26</v>
      </c>
      <c r="Q102" s="151"/>
      <c r="R102" s="151"/>
      <c r="S102" s="151"/>
      <c r="T102" s="151"/>
      <c r="U102" s="151"/>
      <c r="V102" s="152"/>
      <c r="W102" s="63">
        <f>239714.71/1000</f>
        <v>239.71471</v>
      </c>
      <c r="X102" s="134">
        <v>0</v>
      </c>
      <c r="Y102" s="134">
        <v>0</v>
      </c>
      <c r="Z102" s="153" t="s">
        <v>0</v>
      </c>
      <c r="AA102" s="153"/>
      <c r="AB102" s="153"/>
      <c r="AC102" s="153"/>
      <c r="AD102" s="153"/>
      <c r="AE102" s="153"/>
      <c r="AF102" s="153"/>
      <c r="AG102" s="153"/>
      <c r="AH102" s="153"/>
      <c r="AI102" s="153"/>
      <c r="AJ102" s="153"/>
      <c r="AK102" s="153"/>
      <c r="AL102" s="153"/>
      <c r="AM102" s="153"/>
      <c r="AN102" s="153"/>
      <c r="AO102" s="153"/>
      <c r="AP102" s="153"/>
      <c r="AQ102" s="153"/>
      <c r="AR102" s="153"/>
      <c r="AS102" s="153"/>
      <c r="AT102" s="153"/>
      <c r="AU102" s="62">
        <v>156</v>
      </c>
      <c r="AV102" s="53" t="s">
        <v>3</v>
      </c>
      <c r="AW102" s="2"/>
    </row>
    <row r="103" spans="1:49" ht="11.25" customHeight="1" x14ac:dyDescent="0.2">
      <c r="A103" s="61"/>
      <c r="B103" s="154" t="s">
        <v>25</v>
      </c>
      <c r="C103" s="154"/>
      <c r="D103" s="154"/>
      <c r="E103" s="154"/>
      <c r="F103" s="154"/>
      <c r="G103" s="154"/>
      <c r="H103" s="154"/>
      <c r="I103" s="154"/>
      <c r="J103" s="154"/>
      <c r="K103" s="155"/>
      <c r="L103" s="68">
        <v>555</v>
      </c>
      <c r="M103" s="67">
        <v>8</v>
      </c>
      <c r="N103" s="66">
        <v>1</v>
      </c>
      <c r="O103" s="65" t="s">
        <v>49</v>
      </c>
      <c r="P103" s="64" t="s">
        <v>24</v>
      </c>
      <c r="Q103" s="151"/>
      <c r="R103" s="151"/>
      <c r="S103" s="151"/>
      <c r="T103" s="151"/>
      <c r="U103" s="151"/>
      <c r="V103" s="152"/>
      <c r="W103" s="63">
        <f>500/1000</f>
        <v>0.5</v>
      </c>
      <c r="X103" s="134">
        <v>0</v>
      </c>
      <c r="Y103" s="134">
        <v>0</v>
      </c>
      <c r="Z103" s="153" t="s">
        <v>0</v>
      </c>
      <c r="AA103" s="153"/>
      <c r="AB103" s="153"/>
      <c r="AC103" s="153"/>
      <c r="AD103" s="153"/>
      <c r="AE103" s="153"/>
      <c r="AF103" s="153"/>
      <c r="AG103" s="153"/>
      <c r="AH103" s="153"/>
      <c r="AI103" s="153"/>
      <c r="AJ103" s="153"/>
      <c r="AK103" s="153"/>
      <c r="AL103" s="153"/>
      <c r="AM103" s="153"/>
      <c r="AN103" s="153"/>
      <c r="AO103" s="153"/>
      <c r="AP103" s="153"/>
      <c r="AQ103" s="153"/>
      <c r="AR103" s="153"/>
      <c r="AS103" s="153"/>
      <c r="AT103" s="153"/>
      <c r="AU103" s="62">
        <v>156</v>
      </c>
      <c r="AV103" s="53" t="s">
        <v>3</v>
      </c>
      <c r="AW103" s="2"/>
    </row>
    <row r="104" spans="1:49" ht="11.25" customHeight="1" x14ac:dyDescent="0.2">
      <c r="A104" s="61"/>
      <c r="B104" s="154" t="s">
        <v>23</v>
      </c>
      <c r="C104" s="154"/>
      <c r="D104" s="154"/>
      <c r="E104" s="154"/>
      <c r="F104" s="154"/>
      <c r="G104" s="154"/>
      <c r="H104" s="154"/>
      <c r="I104" s="154"/>
      <c r="J104" s="154"/>
      <c r="K104" s="155"/>
      <c r="L104" s="68">
        <v>555</v>
      </c>
      <c r="M104" s="67">
        <v>8</v>
      </c>
      <c r="N104" s="66">
        <v>1</v>
      </c>
      <c r="O104" s="65" t="s">
        <v>49</v>
      </c>
      <c r="P104" s="64" t="s">
        <v>21</v>
      </c>
      <c r="Q104" s="151"/>
      <c r="R104" s="151"/>
      <c r="S104" s="151"/>
      <c r="T104" s="151"/>
      <c r="U104" s="151"/>
      <c r="V104" s="152"/>
      <c r="W104" s="63">
        <f>500/1000</f>
        <v>0.5</v>
      </c>
      <c r="X104" s="134">
        <v>0</v>
      </c>
      <c r="Y104" s="134">
        <v>0</v>
      </c>
      <c r="Z104" s="153" t="s">
        <v>0</v>
      </c>
      <c r="AA104" s="153"/>
      <c r="AB104" s="153"/>
      <c r="AC104" s="153"/>
      <c r="AD104" s="153"/>
      <c r="AE104" s="153"/>
      <c r="AF104" s="153"/>
      <c r="AG104" s="153"/>
      <c r="AH104" s="153"/>
      <c r="AI104" s="153"/>
      <c r="AJ104" s="153"/>
      <c r="AK104" s="153"/>
      <c r="AL104" s="153"/>
      <c r="AM104" s="153"/>
      <c r="AN104" s="153"/>
      <c r="AO104" s="153"/>
      <c r="AP104" s="153"/>
      <c r="AQ104" s="153"/>
      <c r="AR104" s="153"/>
      <c r="AS104" s="153"/>
      <c r="AT104" s="153"/>
      <c r="AU104" s="62">
        <v>156</v>
      </c>
      <c r="AV104" s="53" t="s">
        <v>3</v>
      </c>
      <c r="AW104" s="2"/>
    </row>
    <row r="105" spans="1:49" ht="32.25" customHeight="1" x14ac:dyDescent="0.2">
      <c r="A105" s="61"/>
      <c r="B105" s="154" t="s">
        <v>34</v>
      </c>
      <c r="C105" s="154"/>
      <c r="D105" s="154"/>
      <c r="E105" s="154"/>
      <c r="F105" s="154"/>
      <c r="G105" s="154"/>
      <c r="H105" s="154"/>
      <c r="I105" s="154"/>
      <c r="J105" s="154"/>
      <c r="K105" s="155"/>
      <c r="L105" s="68">
        <v>555</v>
      </c>
      <c r="M105" s="67">
        <v>8</v>
      </c>
      <c r="N105" s="66">
        <v>1</v>
      </c>
      <c r="O105" s="65" t="s">
        <v>22</v>
      </c>
      <c r="P105" s="64" t="s">
        <v>3</v>
      </c>
      <c r="Q105" s="151"/>
      <c r="R105" s="151"/>
      <c r="S105" s="151"/>
      <c r="T105" s="151"/>
      <c r="U105" s="151"/>
      <c r="V105" s="152"/>
      <c r="W105" s="63">
        <f>3317377.38/1000</f>
        <v>3317.3773799999999</v>
      </c>
      <c r="X105" s="134">
        <v>0</v>
      </c>
      <c r="Y105" s="134">
        <v>0</v>
      </c>
      <c r="Z105" s="153" t="s">
        <v>0</v>
      </c>
      <c r="AA105" s="153"/>
      <c r="AB105" s="153"/>
      <c r="AC105" s="153"/>
      <c r="AD105" s="153"/>
      <c r="AE105" s="153"/>
      <c r="AF105" s="153"/>
      <c r="AG105" s="153"/>
      <c r="AH105" s="153"/>
      <c r="AI105" s="153"/>
      <c r="AJ105" s="153"/>
      <c r="AK105" s="153"/>
      <c r="AL105" s="153"/>
      <c r="AM105" s="153"/>
      <c r="AN105" s="153"/>
      <c r="AO105" s="153"/>
      <c r="AP105" s="153"/>
      <c r="AQ105" s="153"/>
      <c r="AR105" s="153"/>
      <c r="AS105" s="153"/>
      <c r="AT105" s="153"/>
      <c r="AU105" s="62">
        <v>156</v>
      </c>
      <c r="AV105" s="53" t="s">
        <v>3</v>
      </c>
      <c r="AW105" s="2"/>
    </row>
    <row r="106" spans="1:49" ht="42.75" customHeight="1" x14ac:dyDescent="0.2">
      <c r="A106" s="61"/>
      <c r="B106" s="154" t="s">
        <v>33</v>
      </c>
      <c r="C106" s="154"/>
      <c r="D106" s="154"/>
      <c r="E106" s="154"/>
      <c r="F106" s="154"/>
      <c r="G106" s="154"/>
      <c r="H106" s="154"/>
      <c r="I106" s="154"/>
      <c r="J106" s="154"/>
      <c r="K106" s="155"/>
      <c r="L106" s="68">
        <v>555</v>
      </c>
      <c r="M106" s="67">
        <v>8</v>
      </c>
      <c r="N106" s="66">
        <v>1</v>
      </c>
      <c r="O106" s="65" t="s">
        <v>22</v>
      </c>
      <c r="P106" s="64" t="s">
        <v>32</v>
      </c>
      <c r="Q106" s="151"/>
      <c r="R106" s="151"/>
      <c r="S106" s="151"/>
      <c r="T106" s="151"/>
      <c r="U106" s="151"/>
      <c r="V106" s="152"/>
      <c r="W106" s="63">
        <f>2549600/1000</f>
        <v>2549.6</v>
      </c>
      <c r="X106" s="134">
        <v>0</v>
      </c>
      <c r="Y106" s="134">
        <v>0</v>
      </c>
      <c r="Z106" s="153" t="s">
        <v>0</v>
      </c>
      <c r="AA106" s="153"/>
      <c r="AB106" s="153"/>
      <c r="AC106" s="153"/>
      <c r="AD106" s="153"/>
      <c r="AE106" s="153"/>
      <c r="AF106" s="153"/>
      <c r="AG106" s="153"/>
      <c r="AH106" s="153"/>
      <c r="AI106" s="153"/>
      <c r="AJ106" s="153"/>
      <c r="AK106" s="153"/>
      <c r="AL106" s="153"/>
      <c r="AM106" s="153"/>
      <c r="AN106" s="153"/>
      <c r="AO106" s="153"/>
      <c r="AP106" s="153"/>
      <c r="AQ106" s="153"/>
      <c r="AR106" s="153"/>
      <c r="AS106" s="153"/>
      <c r="AT106" s="153"/>
      <c r="AU106" s="62">
        <v>156</v>
      </c>
      <c r="AV106" s="53" t="s">
        <v>3</v>
      </c>
      <c r="AW106" s="2"/>
    </row>
    <row r="107" spans="1:49" ht="11.25" customHeight="1" x14ac:dyDescent="0.2">
      <c r="A107" s="61"/>
      <c r="B107" s="154" t="s">
        <v>31</v>
      </c>
      <c r="C107" s="154"/>
      <c r="D107" s="154"/>
      <c r="E107" s="154"/>
      <c r="F107" s="154"/>
      <c r="G107" s="154"/>
      <c r="H107" s="154"/>
      <c r="I107" s="154"/>
      <c r="J107" s="154"/>
      <c r="K107" s="155"/>
      <c r="L107" s="68">
        <v>555</v>
      </c>
      <c r="M107" s="67">
        <v>8</v>
      </c>
      <c r="N107" s="66">
        <v>1</v>
      </c>
      <c r="O107" s="65" t="s">
        <v>22</v>
      </c>
      <c r="P107" s="64" t="s">
        <v>30</v>
      </c>
      <c r="Q107" s="151"/>
      <c r="R107" s="151"/>
      <c r="S107" s="151"/>
      <c r="T107" s="151"/>
      <c r="U107" s="151"/>
      <c r="V107" s="152"/>
      <c r="W107" s="63">
        <f>2549600/1000</f>
        <v>2549.6</v>
      </c>
      <c r="X107" s="134">
        <v>0</v>
      </c>
      <c r="Y107" s="134">
        <v>0</v>
      </c>
      <c r="Z107" s="153" t="s">
        <v>0</v>
      </c>
      <c r="AA107" s="153"/>
      <c r="AB107" s="153"/>
      <c r="AC107" s="153"/>
      <c r="AD107" s="153"/>
      <c r="AE107" s="153"/>
      <c r="AF107" s="153"/>
      <c r="AG107" s="153"/>
      <c r="AH107" s="153"/>
      <c r="AI107" s="153"/>
      <c r="AJ107" s="153"/>
      <c r="AK107" s="153"/>
      <c r="AL107" s="153"/>
      <c r="AM107" s="153"/>
      <c r="AN107" s="153"/>
      <c r="AO107" s="153"/>
      <c r="AP107" s="153"/>
      <c r="AQ107" s="153"/>
      <c r="AR107" s="153"/>
      <c r="AS107" s="153"/>
      <c r="AT107" s="153"/>
      <c r="AU107" s="62">
        <v>156</v>
      </c>
      <c r="AV107" s="53" t="s">
        <v>3</v>
      </c>
      <c r="AW107" s="2"/>
    </row>
    <row r="108" spans="1:49" ht="21.75" customHeight="1" x14ac:dyDescent="0.2">
      <c r="A108" s="61"/>
      <c r="B108" s="154" t="s">
        <v>29</v>
      </c>
      <c r="C108" s="154"/>
      <c r="D108" s="154"/>
      <c r="E108" s="154"/>
      <c r="F108" s="154"/>
      <c r="G108" s="154"/>
      <c r="H108" s="154"/>
      <c r="I108" s="154"/>
      <c r="J108" s="154"/>
      <c r="K108" s="155"/>
      <c r="L108" s="68">
        <v>555</v>
      </c>
      <c r="M108" s="67">
        <v>8</v>
      </c>
      <c r="N108" s="66">
        <v>1</v>
      </c>
      <c r="O108" s="65" t="s">
        <v>22</v>
      </c>
      <c r="P108" s="64" t="s">
        <v>28</v>
      </c>
      <c r="Q108" s="151"/>
      <c r="R108" s="151"/>
      <c r="S108" s="151"/>
      <c r="T108" s="151"/>
      <c r="U108" s="151"/>
      <c r="V108" s="152"/>
      <c r="W108" s="63">
        <f>758277.38/1000</f>
        <v>758.27737999999999</v>
      </c>
      <c r="X108" s="134">
        <v>0</v>
      </c>
      <c r="Y108" s="134">
        <v>0</v>
      </c>
      <c r="Z108" s="153" t="s">
        <v>0</v>
      </c>
      <c r="AA108" s="153"/>
      <c r="AB108" s="153"/>
      <c r="AC108" s="153"/>
      <c r="AD108" s="153"/>
      <c r="AE108" s="153"/>
      <c r="AF108" s="153"/>
      <c r="AG108" s="153"/>
      <c r="AH108" s="153"/>
      <c r="AI108" s="153"/>
      <c r="AJ108" s="153"/>
      <c r="AK108" s="153"/>
      <c r="AL108" s="153"/>
      <c r="AM108" s="153"/>
      <c r="AN108" s="153"/>
      <c r="AO108" s="153"/>
      <c r="AP108" s="153"/>
      <c r="AQ108" s="153"/>
      <c r="AR108" s="153"/>
      <c r="AS108" s="153"/>
      <c r="AT108" s="153"/>
      <c r="AU108" s="62">
        <v>156</v>
      </c>
      <c r="AV108" s="53" t="s">
        <v>3</v>
      </c>
      <c r="AW108" s="2"/>
    </row>
    <row r="109" spans="1:49" ht="21.75" customHeight="1" x14ac:dyDescent="0.2">
      <c r="A109" s="61"/>
      <c r="B109" s="154" t="s">
        <v>27</v>
      </c>
      <c r="C109" s="154"/>
      <c r="D109" s="154"/>
      <c r="E109" s="154"/>
      <c r="F109" s="154"/>
      <c r="G109" s="154"/>
      <c r="H109" s="154"/>
      <c r="I109" s="154"/>
      <c r="J109" s="154"/>
      <c r="K109" s="155"/>
      <c r="L109" s="68">
        <v>555</v>
      </c>
      <c r="M109" s="67">
        <v>8</v>
      </c>
      <c r="N109" s="66">
        <v>1</v>
      </c>
      <c r="O109" s="65" t="s">
        <v>22</v>
      </c>
      <c r="P109" s="64" t="s">
        <v>26</v>
      </c>
      <c r="Q109" s="151"/>
      <c r="R109" s="151"/>
      <c r="S109" s="151"/>
      <c r="T109" s="151"/>
      <c r="U109" s="151"/>
      <c r="V109" s="152"/>
      <c r="W109" s="63">
        <f>758277.38/1000</f>
        <v>758.27737999999999</v>
      </c>
      <c r="X109" s="134">
        <v>0</v>
      </c>
      <c r="Y109" s="134">
        <v>0</v>
      </c>
      <c r="Z109" s="153" t="s">
        <v>0</v>
      </c>
      <c r="AA109" s="153"/>
      <c r="AB109" s="153"/>
      <c r="AC109" s="153"/>
      <c r="AD109" s="153"/>
      <c r="AE109" s="153"/>
      <c r="AF109" s="153"/>
      <c r="AG109" s="153"/>
      <c r="AH109" s="153"/>
      <c r="AI109" s="153"/>
      <c r="AJ109" s="153"/>
      <c r="AK109" s="153"/>
      <c r="AL109" s="153"/>
      <c r="AM109" s="153"/>
      <c r="AN109" s="153"/>
      <c r="AO109" s="153"/>
      <c r="AP109" s="153"/>
      <c r="AQ109" s="153"/>
      <c r="AR109" s="153"/>
      <c r="AS109" s="153"/>
      <c r="AT109" s="153"/>
      <c r="AU109" s="62">
        <v>156</v>
      </c>
      <c r="AV109" s="53" t="s">
        <v>3</v>
      </c>
      <c r="AW109" s="2"/>
    </row>
    <row r="110" spans="1:49" ht="11.25" customHeight="1" x14ac:dyDescent="0.2">
      <c r="A110" s="61"/>
      <c r="B110" s="154" t="s">
        <v>25</v>
      </c>
      <c r="C110" s="154"/>
      <c r="D110" s="154"/>
      <c r="E110" s="154"/>
      <c r="F110" s="154"/>
      <c r="G110" s="154"/>
      <c r="H110" s="154"/>
      <c r="I110" s="154"/>
      <c r="J110" s="154"/>
      <c r="K110" s="155"/>
      <c r="L110" s="68">
        <v>555</v>
      </c>
      <c r="M110" s="67">
        <v>8</v>
      </c>
      <c r="N110" s="66">
        <v>1</v>
      </c>
      <c r="O110" s="65" t="s">
        <v>22</v>
      </c>
      <c r="P110" s="64" t="s">
        <v>24</v>
      </c>
      <c r="Q110" s="151"/>
      <c r="R110" s="151"/>
      <c r="S110" s="151"/>
      <c r="T110" s="151"/>
      <c r="U110" s="151"/>
      <c r="V110" s="152"/>
      <c r="W110" s="63">
        <f>9500/1000</f>
        <v>9.5</v>
      </c>
      <c r="X110" s="134">
        <v>0</v>
      </c>
      <c r="Y110" s="134">
        <v>0</v>
      </c>
      <c r="Z110" s="153" t="s">
        <v>0</v>
      </c>
      <c r="AA110" s="153"/>
      <c r="AB110" s="153"/>
      <c r="AC110" s="153"/>
      <c r="AD110" s="153"/>
      <c r="AE110" s="153"/>
      <c r="AF110" s="153"/>
      <c r="AG110" s="153"/>
      <c r="AH110" s="153"/>
      <c r="AI110" s="153"/>
      <c r="AJ110" s="153"/>
      <c r="AK110" s="153"/>
      <c r="AL110" s="153"/>
      <c r="AM110" s="153"/>
      <c r="AN110" s="153"/>
      <c r="AO110" s="153"/>
      <c r="AP110" s="153"/>
      <c r="AQ110" s="153"/>
      <c r="AR110" s="153"/>
      <c r="AS110" s="153"/>
      <c r="AT110" s="153"/>
      <c r="AU110" s="62">
        <v>156</v>
      </c>
      <c r="AV110" s="53" t="s">
        <v>3</v>
      </c>
      <c r="AW110" s="2"/>
    </row>
    <row r="111" spans="1:49" ht="11.25" customHeight="1" x14ac:dyDescent="0.2">
      <c r="A111" s="61"/>
      <c r="B111" s="154" t="s">
        <v>23</v>
      </c>
      <c r="C111" s="154"/>
      <c r="D111" s="154"/>
      <c r="E111" s="154"/>
      <c r="F111" s="154"/>
      <c r="G111" s="154"/>
      <c r="H111" s="154"/>
      <c r="I111" s="154"/>
      <c r="J111" s="154"/>
      <c r="K111" s="155"/>
      <c r="L111" s="68">
        <v>555</v>
      </c>
      <c r="M111" s="67">
        <v>8</v>
      </c>
      <c r="N111" s="66">
        <v>1</v>
      </c>
      <c r="O111" s="65" t="s">
        <v>22</v>
      </c>
      <c r="P111" s="64" t="s">
        <v>21</v>
      </c>
      <c r="Q111" s="151"/>
      <c r="R111" s="151"/>
      <c r="S111" s="151"/>
      <c r="T111" s="151"/>
      <c r="U111" s="151"/>
      <c r="V111" s="152"/>
      <c r="W111" s="63">
        <f>9500/1000</f>
        <v>9.5</v>
      </c>
      <c r="X111" s="134">
        <v>0</v>
      </c>
      <c r="Y111" s="134">
        <v>0</v>
      </c>
      <c r="Z111" s="153" t="s">
        <v>0</v>
      </c>
      <c r="AA111" s="153"/>
      <c r="AB111" s="153"/>
      <c r="AC111" s="153"/>
      <c r="AD111" s="153"/>
      <c r="AE111" s="153"/>
      <c r="AF111" s="153"/>
      <c r="AG111" s="153"/>
      <c r="AH111" s="153"/>
      <c r="AI111" s="153"/>
      <c r="AJ111" s="153"/>
      <c r="AK111" s="153"/>
      <c r="AL111" s="153"/>
      <c r="AM111" s="153"/>
      <c r="AN111" s="153"/>
      <c r="AO111" s="153"/>
      <c r="AP111" s="153"/>
      <c r="AQ111" s="153"/>
      <c r="AR111" s="153"/>
      <c r="AS111" s="153"/>
      <c r="AT111" s="153"/>
      <c r="AU111" s="62">
        <v>156</v>
      </c>
      <c r="AV111" s="53" t="s">
        <v>3</v>
      </c>
      <c r="AW111" s="2"/>
    </row>
    <row r="112" spans="1:49" ht="42.75" customHeight="1" x14ac:dyDescent="0.2">
      <c r="A112" s="61"/>
      <c r="B112" s="154" t="s">
        <v>48</v>
      </c>
      <c r="C112" s="154"/>
      <c r="D112" s="154"/>
      <c r="E112" s="154"/>
      <c r="F112" s="154"/>
      <c r="G112" s="154"/>
      <c r="H112" s="154"/>
      <c r="I112" s="154"/>
      <c r="J112" s="154"/>
      <c r="K112" s="155"/>
      <c r="L112" s="68">
        <v>555</v>
      </c>
      <c r="M112" s="67">
        <v>8</v>
      </c>
      <c r="N112" s="66">
        <v>1</v>
      </c>
      <c r="O112" s="65" t="s">
        <v>47</v>
      </c>
      <c r="P112" s="64" t="s">
        <v>3</v>
      </c>
      <c r="Q112" s="151"/>
      <c r="R112" s="151"/>
      <c r="S112" s="151"/>
      <c r="T112" s="151"/>
      <c r="U112" s="151"/>
      <c r="V112" s="152"/>
      <c r="W112" s="63">
        <f>60175/1000</f>
        <v>60.174999999999997</v>
      </c>
      <c r="X112" s="134">
        <v>0</v>
      </c>
      <c r="Y112" s="134">
        <v>0</v>
      </c>
      <c r="Z112" s="153" t="s">
        <v>0</v>
      </c>
      <c r="AA112" s="153"/>
      <c r="AB112" s="153"/>
      <c r="AC112" s="153"/>
      <c r="AD112" s="153"/>
      <c r="AE112" s="153"/>
      <c r="AF112" s="153"/>
      <c r="AG112" s="153"/>
      <c r="AH112" s="153"/>
      <c r="AI112" s="153"/>
      <c r="AJ112" s="153"/>
      <c r="AK112" s="153"/>
      <c r="AL112" s="153"/>
      <c r="AM112" s="153"/>
      <c r="AN112" s="153"/>
      <c r="AO112" s="153"/>
      <c r="AP112" s="153"/>
      <c r="AQ112" s="153"/>
      <c r="AR112" s="153"/>
      <c r="AS112" s="153"/>
      <c r="AT112" s="153"/>
      <c r="AU112" s="62">
        <v>156</v>
      </c>
      <c r="AV112" s="53" t="s">
        <v>3</v>
      </c>
      <c r="AW112" s="2"/>
    </row>
    <row r="113" spans="1:49" ht="21.75" customHeight="1" x14ac:dyDescent="0.2">
      <c r="A113" s="61"/>
      <c r="B113" s="154" t="s">
        <v>29</v>
      </c>
      <c r="C113" s="154"/>
      <c r="D113" s="154"/>
      <c r="E113" s="154"/>
      <c r="F113" s="154"/>
      <c r="G113" s="154"/>
      <c r="H113" s="154"/>
      <c r="I113" s="154"/>
      <c r="J113" s="154"/>
      <c r="K113" s="155"/>
      <c r="L113" s="68">
        <v>555</v>
      </c>
      <c r="M113" s="67">
        <v>8</v>
      </c>
      <c r="N113" s="66">
        <v>1</v>
      </c>
      <c r="O113" s="65" t="s">
        <v>47</v>
      </c>
      <c r="P113" s="64" t="s">
        <v>28</v>
      </c>
      <c r="Q113" s="151"/>
      <c r="R113" s="151"/>
      <c r="S113" s="151"/>
      <c r="T113" s="151"/>
      <c r="U113" s="151"/>
      <c r="V113" s="152"/>
      <c r="W113" s="63">
        <f t="shared" ref="W113:W114" si="15">60175/1000</f>
        <v>60.174999999999997</v>
      </c>
      <c r="X113" s="134">
        <v>0</v>
      </c>
      <c r="Y113" s="134">
        <v>0</v>
      </c>
      <c r="Z113" s="153" t="s">
        <v>0</v>
      </c>
      <c r="AA113" s="153"/>
      <c r="AB113" s="153"/>
      <c r="AC113" s="153"/>
      <c r="AD113" s="153"/>
      <c r="AE113" s="153"/>
      <c r="AF113" s="153"/>
      <c r="AG113" s="153"/>
      <c r="AH113" s="153"/>
      <c r="AI113" s="153"/>
      <c r="AJ113" s="153"/>
      <c r="AK113" s="153"/>
      <c r="AL113" s="153"/>
      <c r="AM113" s="153"/>
      <c r="AN113" s="153"/>
      <c r="AO113" s="153"/>
      <c r="AP113" s="153"/>
      <c r="AQ113" s="153"/>
      <c r="AR113" s="153"/>
      <c r="AS113" s="153"/>
      <c r="AT113" s="153"/>
      <c r="AU113" s="62">
        <v>156</v>
      </c>
      <c r="AV113" s="53" t="s">
        <v>3</v>
      </c>
      <c r="AW113" s="2"/>
    </row>
    <row r="114" spans="1:49" ht="21.75" customHeight="1" x14ac:dyDescent="0.2">
      <c r="A114" s="61"/>
      <c r="B114" s="154" t="s">
        <v>27</v>
      </c>
      <c r="C114" s="154"/>
      <c r="D114" s="154"/>
      <c r="E114" s="154"/>
      <c r="F114" s="154"/>
      <c r="G114" s="154"/>
      <c r="H114" s="154"/>
      <c r="I114" s="154"/>
      <c r="J114" s="154"/>
      <c r="K114" s="155"/>
      <c r="L114" s="68">
        <v>555</v>
      </c>
      <c r="M114" s="67">
        <v>8</v>
      </c>
      <c r="N114" s="66">
        <v>1</v>
      </c>
      <c r="O114" s="65" t="s">
        <v>47</v>
      </c>
      <c r="P114" s="64" t="s">
        <v>26</v>
      </c>
      <c r="Q114" s="151"/>
      <c r="R114" s="151"/>
      <c r="S114" s="151"/>
      <c r="T114" s="151"/>
      <c r="U114" s="151"/>
      <c r="V114" s="152"/>
      <c r="W114" s="63">
        <f t="shared" si="15"/>
        <v>60.174999999999997</v>
      </c>
      <c r="X114" s="134">
        <v>0</v>
      </c>
      <c r="Y114" s="134">
        <v>0</v>
      </c>
      <c r="Z114" s="153" t="s">
        <v>0</v>
      </c>
      <c r="AA114" s="153"/>
      <c r="AB114" s="153"/>
      <c r="AC114" s="153"/>
      <c r="AD114" s="153"/>
      <c r="AE114" s="153"/>
      <c r="AF114" s="153"/>
      <c r="AG114" s="153"/>
      <c r="AH114" s="153"/>
      <c r="AI114" s="153"/>
      <c r="AJ114" s="153"/>
      <c r="AK114" s="153"/>
      <c r="AL114" s="153"/>
      <c r="AM114" s="153"/>
      <c r="AN114" s="153"/>
      <c r="AO114" s="153"/>
      <c r="AP114" s="153"/>
      <c r="AQ114" s="153"/>
      <c r="AR114" s="153"/>
      <c r="AS114" s="153"/>
      <c r="AT114" s="153"/>
      <c r="AU114" s="62">
        <v>156</v>
      </c>
      <c r="AV114" s="53" t="s">
        <v>3</v>
      </c>
      <c r="AW114" s="2"/>
    </row>
    <row r="115" spans="1:49" ht="11.25" customHeight="1" x14ac:dyDescent="0.2">
      <c r="A115" s="61"/>
      <c r="B115" s="154" t="s">
        <v>46</v>
      </c>
      <c r="C115" s="154"/>
      <c r="D115" s="154"/>
      <c r="E115" s="154"/>
      <c r="F115" s="154"/>
      <c r="G115" s="154"/>
      <c r="H115" s="154"/>
      <c r="I115" s="154"/>
      <c r="J115" s="154"/>
      <c r="K115" s="155"/>
      <c r="L115" s="68">
        <v>555</v>
      </c>
      <c r="M115" s="67">
        <v>10</v>
      </c>
      <c r="N115" s="66">
        <v>0</v>
      </c>
      <c r="O115" s="65" t="s">
        <v>3</v>
      </c>
      <c r="P115" s="64" t="s">
        <v>3</v>
      </c>
      <c r="Q115" s="151"/>
      <c r="R115" s="151"/>
      <c r="S115" s="151"/>
      <c r="T115" s="151"/>
      <c r="U115" s="151"/>
      <c r="V115" s="152"/>
      <c r="W115" s="63">
        <f>171400/1000</f>
        <v>171.4</v>
      </c>
      <c r="X115" s="134">
        <v>0</v>
      </c>
      <c r="Y115" s="134">
        <v>0</v>
      </c>
      <c r="Z115" s="153" t="s">
        <v>0</v>
      </c>
      <c r="AA115" s="153"/>
      <c r="AB115" s="153"/>
      <c r="AC115" s="153"/>
      <c r="AD115" s="153"/>
      <c r="AE115" s="153"/>
      <c r="AF115" s="153"/>
      <c r="AG115" s="153"/>
      <c r="AH115" s="153"/>
      <c r="AI115" s="153"/>
      <c r="AJ115" s="153"/>
      <c r="AK115" s="153"/>
      <c r="AL115" s="153"/>
      <c r="AM115" s="153"/>
      <c r="AN115" s="153"/>
      <c r="AO115" s="153"/>
      <c r="AP115" s="153"/>
      <c r="AQ115" s="153"/>
      <c r="AR115" s="153"/>
      <c r="AS115" s="153"/>
      <c r="AT115" s="153"/>
      <c r="AU115" s="62">
        <v>156</v>
      </c>
      <c r="AV115" s="53" t="s">
        <v>3</v>
      </c>
      <c r="AW115" s="2"/>
    </row>
    <row r="116" spans="1:49" ht="11.25" customHeight="1" x14ac:dyDescent="0.2">
      <c r="A116" s="61"/>
      <c r="B116" s="154" t="s">
        <v>45</v>
      </c>
      <c r="C116" s="154"/>
      <c r="D116" s="154"/>
      <c r="E116" s="154"/>
      <c r="F116" s="154"/>
      <c r="G116" s="154"/>
      <c r="H116" s="154"/>
      <c r="I116" s="154"/>
      <c r="J116" s="154"/>
      <c r="K116" s="155"/>
      <c r="L116" s="68">
        <v>555</v>
      </c>
      <c r="M116" s="67">
        <v>10</v>
      </c>
      <c r="N116" s="66">
        <v>1</v>
      </c>
      <c r="O116" s="65" t="s">
        <v>3</v>
      </c>
      <c r="P116" s="64" t="s">
        <v>3</v>
      </c>
      <c r="Q116" s="151"/>
      <c r="R116" s="151"/>
      <c r="S116" s="151"/>
      <c r="T116" s="151"/>
      <c r="U116" s="151"/>
      <c r="V116" s="152"/>
      <c r="W116" s="63">
        <f t="shared" ref="W116:W120" si="16">171400/1000</f>
        <v>171.4</v>
      </c>
      <c r="X116" s="134">
        <v>0</v>
      </c>
      <c r="Y116" s="134">
        <v>0</v>
      </c>
      <c r="Z116" s="153" t="s">
        <v>0</v>
      </c>
      <c r="AA116" s="153"/>
      <c r="AB116" s="153"/>
      <c r="AC116" s="153"/>
      <c r="AD116" s="153"/>
      <c r="AE116" s="153"/>
      <c r="AF116" s="153"/>
      <c r="AG116" s="153"/>
      <c r="AH116" s="153"/>
      <c r="AI116" s="153"/>
      <c r="AJ116" s="153"/>
      <c r="AK116" s="153"/>
      <c r="AL116" s="153"/>
      <c r="AM116" s="153"/>
      <c r="AN116" s="153"/>
      <c r="AO116" s="153"/>
      <c r="AP116" s="153"/>
      <c r="AQ116" s="153"/>
      <c r="AR116" s="153"/>
      <c r="AS116" s="153"/>
      <c r="AT116" s="153"/>
      <c r="AU116" s="62">
        <v>156</v>
      </c>
      <c r="AV116" s="53" t="s">
        <v>3</v>
      </c>
      <c r="AW116" s="2"/>
    </row>
    <row r="117" spans="1:49" ht="11.25" customHeight="1" x14ac:dyDescent="0.2">
      <c r="A117" s="61"/>
      <c r="B117" s="154" t="s">
        <v>20</v>
      </c>
      <c r="C117" s="154"/>
      <c r="D117" s="154"/>
      <c r="E117" s="154"/>
      <c r="F117" s="154"/>
      <c r="G117" s="154"/>
      <c r="H117" s="154"/>
      <c r="I117" s="154"/>
      <c r="J117" s="154"/>
      <c r="K117" s="155"/>
      <c r="L117" s="68">
        <v>555</v>
      </c>
      <c r="M117" s="67">
        <v>10</v>
      </c>
      <c r="N117" s="66">
        <v>1</v>
      </c>
      <c r="O117" s="65" t="s">
        <v>19</v>
      </c>
      <c r="P117" s="64" t="s">
        <v>3</v>
      </c>
      <c r="Q117" s="151"/>
      <c r="R117" s="151"/>
      <c r="S117" s="151"/>
      <c r="T117" s="151"/>
      <c r="U117" s="151"/>
      <c r="V117" s="152"/>
      <c r="W117" s="63">
        <f t="shared" si="16"/>
        <v>171.4</v>
      </c>
      <c r="X117" s="134">
        <v>0</v>
      </c>
      <c r="Y117" s="134">
        <v>0</v>
      </c>
      <c r="Z117" s="153" t="s">
        <v>0</v>
      </c>
      <c r="AA117" s="153"/>
      <c r="AB117" s="153"/>
      <c r="AC117" s="153"/>
      <c r="AD117" s="153"/>
      <c r="AE117" s="153"/>
      <c r="AF117" s="153"/>
      <c r="AG117" s="153"/>
      <c r="AH117" s="153"/>
      <c r="AI117" s="153"/>
      <c r="AJ117" s="153"/>
      <c r="AK117" s="153"/>
      <c r="AL117" s="153"/>
      <c r="AM117" s="153"/>
      <c r="AN117" s="153"/>
      <c r="AO117" s="153"/>
      <c r="AP117" s="153"/>
      <c r="AQ117" s="153"/>
      <c r="AR117" s="153"/>
      <c r="AS117" s="153"/>
      <c r="AT117" s="153"/>
      <c r="AU117" s="62">
        <v>156</v>
      </c>
      <c r="AV117" s="53" t="s">
        <v>3</v>
      </c>
      <c r="AW117" s="2"/>
    </row>
    <row r="118" spans="1:49" ht="11.25" customHeight="1" x14ac:dyDescent="0.2">
      <c r="A118" s="61"/>
      <c r="B118" s="154" t="s">
        <v>44</v>
      </c>
      <c r="C118" s="154"/>
      <c r="D118" s="154"/>
      <c r="E118" s="154"/>
      <c r="F118" s="154"/>
      <c r="G118" s="154"/>
      <c r="H118" s="154"/>
      <c r="I118" s="154"/>
      <c r="J118" s="154"/>
      <c r="K118" s="155"/>
      <c r="L118" s="68">
        <v>555</v>
      </c>
      <c r="M118" s="67">
        <v>10</v>
      </c>
      <c r="N118" s="66">
        <v>1</v>
      </c>
      <c r="O118" s="65" t="s">
        <v>40</v>
      </c>
      <c r="P118" s="64" t="s">
        <v>3</v>
      </c>
      <c r="Q118" s="151"/>
      <c r="R118" s="151"/>
      <c r="S118" s="151"/>
      <c r="T118" s="151"/>
      <c r="U118" s="151"/>
      <c r="V118" s="152"/>
      <c r="W118" s="63">
        <f t="shared" si="16"/>
        <v>171.4</v>
      </c>
      <c r="X118" s="134">
        <v>0</v>
      </c>
      <c r="Y118" s="134">
        <v>0</v>
      </c>
      <c r="Z118" s="153" t="s">
        <v>0</v>
      </c>
      <c r="AA118" s="153"/>
      <c r="AB118" s="153"/>
      <c r="AC118" s="153"/>
      <c r="AD118" s="153"/>
      <c r="AE118" s="153"/>
      <c r="AF118" s="153"/>
      <c r="AG118" s="153"/>
      <c r="AH118" s="153"/>
      <c r="AI118" s="153"/>
      <c r="AJ118" s="153"/>
      <c r="AK118" s="153"/>
      <c r="AL118" s="153"/>
      <c r="AM118" s="153"/>
      <c r="AN118" s="153"/>
      <c r="AO118" s="153"/>
      <c r="AP118" s="153"/>
      <c r="AQ118" s="153"/>
      <c r="AR118" s="153"/>
      <c r="AS118" s="153"/>
      <c r="AT118" s="153"/>
      <c r="AU118" s="62">
        <v>156</v>
      </c>
      <c r="AV118" s="53" t="s">
        <v>3</v>
      </c>
      <c r="AW118" s="2"/>
    </row>
    <row r="119" spans="1:49" ht="11.25" customHeight="1" x14ac:dyDescent="0.2">
      <c r="A119" s="61"/>
      <c r="B119" s="154" t="s">
        <v>43</v>
      </c>
      <c r="C119" s="154"/>
      <c r="D119" s="154"/>
      <c r="E119" s="154"/>
      <c r="F119" s="154"/>
      <c r="G119" s="154"/>
      <c r="H119" s="154"/>
      <c r="I119" s="154"/>
      <c r="J119" s="154"/>
      <c r="K119" s="155"/>
      <c r="L119" s="68">
        <v>555</v>
      </c>
      <c r="M119" s="67">
        <v>10</v>
      </c>
      <c r="N119" s="66">
        <v>1</v>
      </c>
      <c r="O119" s="65" t="s">
        <v>40</v>
      </c>
      <c r="P119" s="64" t="s">
        <v>42</v>
      </c>
      <c r="Q119" s="151"/>
      <c r="R119" s="151"/>
      <c r="S119" s="151"/>
      <c r="T119" s="151"/>
      <c r="U119" s="151"/>
      <c r="V119" s="152"/>
      <c r="W119" s="63">
        <f t="shared" si="16"/>
        <v>171.4</v>
      </c>
      <c r="X119" s="134">
        <v>0</v>
      </c>
      <c r="Y119" s="134">
        <v>0</v>
      </c>
      <c r="Z119" s="153" t="s">
        <v>0</v>
      </c>
      <c r="AA119" s="153"/>
      <c r="AB119" s="153"/>
      <c r="AC119" s="153"/>
      <c r="AD119" s="153"/>
      <c r="AE119" s="153"/>
      <c r="AF119" s="153"/>
      <c r="AG119" s="153"/>
      <c r="AH119" s="153"/>
      <c r="AI119" s="153"/>
      <c r="AJ119" s="153"/>
      <c r="AK119" s="153"/>
      <c r="AL119" s="153"/>
      <c r="AM119" s="153"/>
      <c r="AN119" s="153"/>
      <c r="AO119" s="153"/>
      <c r="AP119" s="153"/>
      <c r="AQ119" s="153"/>
      <c r="AR119" s="153"/>
      <c r="AS119" s="153"/>
      <c r="AT119" s="153"/>
      <c r="AU119" s="62">
        <v>156</v>
      </c>
      <c r="AV119" s="53" t="s">
        <v>3</v>
      </c>
      <c r="AW119" s="2"/>
    </row>
    <row r="120" spans="1:49" ht="11.25" customHeight="1" x14ac:dyDescent="0.2">
      <c r="A120" s="61"/>
      <c r="B120" s="154" t="s">
        <v>41</v>
      </c>
      <c r="C120" s="154"/>
      <c r="D120" s="154"/>
      <c r="E120" s="154"/>
      <c r="F120" s="154"/>
      <c r="G120" s="154"/>
      <c r="H120" s="154"/>
      <c r="I120" s="154"/>
      <c r="J120" s="154"/>
      <c r="K120" s="155"/>
      <c r="L120" s="68">
        <v>555</v>
      </c>
      <c r="M120" s="67">
        <v>10</v>
      </c>
      <c r="N120" s="66">
        <v>1</v>
      </c>
      <c r="O120" s="65" t="s">
        <v>40</v>
      </c>
      <c r="P120" s="64" t="s">
        <v>39</v>
      </c>
      <c r="Q120" s="151"/>
      <c r="R120" s="151"/>
      <c r="S120" s="151"/>
      <c r="T120" s="151"/>
      <c r="U120" s="151"/>
      <c r="V120" s="152"/>
      <c r="W120" s="63">
        <f t="shared" si="16"/>
        <v>171.4</v>
      </c>
      <c r="X120" s="134">
        <v>0</v>
      </c>
      <c r="Y120" s="134">
        <v>0</v>
      </c>
      <c r="Z120" s="153" t="s">
        <v>0</v>
      </c>
      <c r="AA120" s="153"/>
      <c r="AB120" s="153"/>
      <c r="AC120" s="153"/>
      <c r="AD120" s="153"/>
      <c r="AE120" s="153"/>
      <c r="AF120" s="153"/>
      <c r="AG120" s="153"/>
      <c r="AH120" s="153"/>
      <c r="AI120" s="153"/>
      <c r="AJ120" s="153"/>
      <c r="AK120" s="153"/>
      <c r="AL120" s="153"/>
      <c r="AM120" s="153"/>
      <c r="AN120" s="153"/>
      <c r="AO120" s="153"/>
      <c r="AP120" s="153"/>
      <c r="AQ120" s="153"/>
      <c r="AR120" s="153"/>
      <c r="AS120" s="153"/>
      <c r="AT120" s="153"/>
      <c r="AU120" s="62">
        <v>156</v>
      </c>
      <c r="AV120" s="53" t="s">
        <v>3</v>
      </c>
      <c r="AW120" s="2"/>
    </row>
    <row r="121" spans="1:49" ht="11.25" customHeight="1" x14ac:dyDescent="0.2">
      <c r="A121" s="61"/>
      <c r="B121" s="154" t="s">
        <v>38</v>
      </c>
      <c r="C121" s="154"/>
      <c r="D121" s="154"/>
      <c r="E121" s="154"/>
      <c r="F121" s="154"/>
      <c r="G121" s="154"/>
      <c r="H121" s="154"/>
      <c r="I121" s="154"/>
      <c r="J121" s="154"/>
      <c r="K121" s="155"/>
      <c r="L121" s="68">
        <v>555</v>
      </c>
      <c r="M121" s="67">
        <v>11</v>
      </c>
      <c r="N121" s="66">
        <v>0</v>
      </c>
      <c r="O121" s="65" t="s">
        <v>3</v>
      </c>
      <c r="P121" s="64" t="s">
        <v>3</v>
      </c>
      <c r="Q121" s="151"/>
      <c r="R121" s="151"/>
      <c r="S121" s="151"/>
      <c r="T121" s="151"/>
      <c r="U121" s="151"/>
      <c r="V121" s="152"/>
      <c r="W121" s="63">
        <f>2893051.2/1000</f>
        <v>2893.0512000000003</v>
      </c>
      <c r="X121" s="134">
        <v>169.9</v>
      </c>
      <c r="Y121" s="134">
        <v>174</v>
      </c>
      <c r="Z121" s="153" t="s">
        <v>0</v>
      </c>
      <c r="AA121" s="153"/>
      <c r="AB121" s="153"/>
      <c r="AC121" s="153"/>
      <c r="AD121" s="153"/>
      <c r="AE121" s="153"/>
      <c r="AF121" s="153"/>
      <c r="AG121" s="153"/>
      <c r="AH121" s="153"/>
      <c r="AI121" s="153"/>
      <c r="AJ121" s="153"/>
      <c r="AK121" s="153"/>
      <c r="AL121" s="153"/>
      <c r="AM121" s="153"/>
      <c r="AN121" s="153"/>
      <c r="AO121" s="153"/>
      <c r="AP121" s="153"/>
      <c r="AQ121" s="153"/>
      <c r="AR121" s="153"/>
      <c r="AS121" s="153"/>
      <c r="AT121" s="153"/>
      <c r="AU121" s="62">
        <v>156</v>
      </c>
      <c r="AV121" s="53" t="s">
        <v>3</v>
      </c>
      <c r="AW121" s="2"/>
    </row>
    <row r="122" spans="1:49" ht="11.25" customHeight="1" x14ac:dyDescent="0.2">
      <c r="A122" s="61"/>
      <c r="B122" s="154" t="s">
        <v>37</v>
      </c>
      <c r="C122" s="154"/>
      <c r="D122" s="154"/>
      <c r="E122" s="154"/>
      <c r="F122" s="154"/>
      <c r="G122" s="154"/>
      <c r="H122" s="154"/>
      <c r="I122" s="154"/>
      <c r="J122" s="154"/>
      <c r="K122" s="155"/>
      <c r="L122" s="68">
        <v>555</v>
      </c>
      <c r="M122" s="67">
        <v>11</v>
      </c>
      <c r="N122" s="66">
        <v>2</v>
      </c>
      <c r="O122" s="65" t="s">
        <v>3</v>
      </c>
      <c r="P122" s="64" t="s">
        <v>3</v>
      </c>
      <c r="Q122" s="151"/>
      <c r="R122" s="151"/>
      <c r="S122" s="151"/>
      <c r="T122" s="151"/>
      <c r="U122" s="151"/>
      <c r="V122" s="152"/>
      <c r="W122" s="63">
        <f t="shared" ref="W122:W123" si="17">2893051.2/1000</f>
        <v>2893.0512000000003</v>
      </c>
      <c r="X122" s="134">
        <v>169.9</v>
      </c>
      <c r="Y122" s="134">
        <v>174</v>
      </c>
      <c r="Z122" s="153" t="s">
        <v>0</v>
      </c>
      <c r="AA122" s="153"/>
      <c r="AB122" s="153"/>
      <c r="AC122" s="153"/>
      <c r="AD122" s="153"/>
      <c r="AE122" s="153"/>
      <c r="AF122" s="153"/>
      <c r="AG122" s="153"/>
      <c r="AH122" s="153"/>
      <c r="AI122" s="153"/>
      <c r="AJ122" s="153"/>
      <c r="AK122" s="153"/>
      <c r="AL122" s="153"/>
      <c r="AM122" s="153"/>
      <c r="AN122" s="153"/>
      <c r="AO122" s="153"/>
      <c r="AP122" s="153"/>
      <c r="AQ122" s="153"/>
      <c r="AR122" s="153"/>
      <c r="AS122" s="153"/>
      <c r="AT122" s="153"/>
      <c r="AU122" s="62">
        <v>156</v>
      </c>
      <c r="AV122" s="53" t="s">
        <v>3</v>
      </c>
      <c r="AW122" s="2"/>
    </row>
    <row r="123" spans="1:49" ht="11.25" customHeight="1" x14ac:dyDescent="0.2">
      <c r="A123" s="61"/>
      <c r="B123" s="154" t="s">
        <v>20</v>
      </c>
      <c r="C123" s="154"/>
      <c r="D123" s="154"/>
      <c r="E123" s="154"/>
      <c r="F123" s="154"/>
      <c r="G123" s="154"/>
      <c r="H123" s="154"/>
      <c r="I123" s="154"/>
      <c r="J123" s="154"/>
      <c r="K123" s="155"/>
      <c r="L123" s="68">
        <v>555</v>
      </c>
      <c r="M123" s="67">
        <v>11</v>
      </c>
      <c r="N123" s="66">
        <v>2</v>
      </c>
      <c r="O123" s="65" t="s">
        <v>19</v>
      </c>
      <c r="P123" s="64" t="s">
        <v>3</v>
      </c>
      <c r="Q123" s="151"/>
      <c r="R123" s="151"/>
      <c r="S123" s="151"/>
      <c r="T123" s="151"/>
      <c r="U123" s="151"/>
      <c r="V123" s="152"/>
      <c r="W123" s="63">
        <f t="shared" si="17"/>
        <v>2893.0512000000003</v>
      </c>
      <c r="X123" s="134">
        <v>169.9</v>
      </c>
      <c r="Y123" s="134">
        <v>174</v>
      </c>
      <c r="Z123" s="153" t="s">
        <v>0</v>
      </c>
      <c r="AA123" s="153"/>
      <c r="AB123" s="153"/>
      <c r="AC123" s="153"/>
      <c r="AD123" s="153"/>
      <c r="AE123" s="153"/>
      <c r="AF123" s="153"/>
      <c r="AG123" s="153"/>
      <c r="AH123" s="153"/>
      <c r="AI123" s="153"/>
      <c r="AJ123" s="153"/>
      <c r="AK123" s="153"/>
      <c r="AL123" s="153"/>
      <c r="AM123" s="153"/>
      <c r="AN123" s="153"/>
      <c r="AO123" s="153"/>
      <c r="AP123" s="153"/>
      <c r="AQ123" s="153"/>
      <c r="AR123" s="153"/>
      <c r="AS123" s="153"/>
      <c r="AT123" s="153"/>
      <c r="AU123" s="62">
        <v>156</v>
      </c>
      <c r="AV123" s="53" t="s">
        <v>3</v>
      </c>
      <c r="AW123" s="2"/>
    </row>
    <row r="124" spans="1:49" ht="11.25" customHeight="1" x14ac:dyDescent="0.2">
      <c r="A124" s="61"/>
      <c r="B124" s="154" t="s">
        <v>36</v>
      </c>
      <c r="C124" s="154"/>
      <c r="D124" s="154"/>
      <c r="E124" s="154"/>
      <c r="F124" s="154"/>
      <c r="G124" s="154"/>
      <c r="H124" s="154"/>
      <c r="I124" s="154"/>
      <c r="J124" s="154"/>
      <c r="K124" s="155"/>
      <c r="L124" s="68">
        <v>555</v>
      </c>
      <c r="M124" s="67">
        <v>11</v>
      </c>
      <c r="N124" s="66">
        <v>2</v>
      </c>
      <c r="O124" s="65" t="s">
        <v>35</v>
      </c>
      <c r="P124" s="64" t="s">
        <v>3</v>
      </c>
      <c r="Q124" s="151"/>
      <c r="R124" s="151"/>
      <c r="S124" s="151"/>
      <c r="T124" s="151"/>
      <c r="U124" s="151"/>
      <c r="V124" s="152"/>
      <c r="W124" s="63">
        <f>310770.29/1000</f>
        <v>310.77028999999999</v>
      </c>
      <c r="X124" s="134">
        <v>169.9</v>
      </c>
      <c r="Y124" s="134">
        <v>174</v>
      </c>
      <c r="Z124" s="153" t="s">
        <v>0</v>
      </c>
      <c r="AA124" s="153"/>
      <c r="AB124" s="153"/>
      <c r="AC124" s="153"/>
      <c r="AD124" s="153"/>
      <c r="AE124" s="153"/>
      <c r="AF124" s="153"/>
      <c r="AG124" s="153"/>
      <c r="AH124" s="153"/>
      <c r="AI124" s="153"/>
      <c r="AJ124" s="153"/>
      <c r="AK124" s="153"/>
      <c r="AL124" s="153"/>
      <c r="AM124" s="153"/>
      <c r="AN124" s="153"/>
      <c r="AO124" s="153"/>
      <c r="AP124" s="153"/>
      <c r="AQ124" s="153"/>
      <c r="AR124" s="153"/>
      <c r="AS124" s="153"/>
      <c r="AT124" s="153"/>
      <c r="AU124" s="62">
        <v>156</v>
      </c>
      <c r="AV124" s="53" t="s">
        <v>3</v>
      </c>
      <c r="AW124" s="2"/>
    </row>
    <row r="125" spans="1:49" ht="42.75" customHeight="1" x14ac:dyDescent="0.2">
      <c r="A125" s="61"/>
      <c r="B125" s="154" t="s">
        <v>33</v>
      </c>
      <c r="C125" s="154"/>
      <c r="D125" s="154"/>
      <c r="E125" s="154"/>
      <c r="F125" s="154"/>
      <c r="G125" s="154"/>
      <c r="H125" s="154"/>
      <c r="I125" s="154"/>
      <c r="J125" s="154"/>
      <c r="K125" s="155"/>
      <c r="L125" s="68">
        <v>555</v>
      </c>
      <c r="M125" s="67">
        <v>11</v>
      </c>
      <c r="N125" s="66">
        <v>2</v>
      </c>
      <c r="O125" s="65" t="s">
        <v>35</v>
      </c>
      <c r="P125" s="64" t="s">
        <v>32</v>
      </c>
      <c r="Q125" s="151"/>
      <c r="R125" s="151"/>
      <c r="S125" s="151"/>
      <c r="T125" s="151"/>
      <c r="U125" s="151"/>
      <c r="V125" s="152"/>
      <c r="W125" s="63">
        <f>170245/1000</f>
        <v>170.245</v>
      </c>
      <c r="X125" s="134">
        <v>169.9</v>
      </c>
      <c r="Y125" s="134">
        <v>174</v>
      </c>
      <c r="Z125" s="153" t="s">
        <v>0</v>
      </c>
      <c r="AA125" s="153"/>
      <c r="AB125" s="153"/>
      <c r="AC125" s="153"/>
      <c r="AD125" s="153"/>
      <c r="AE125" s="153"/>
      <c r="AF125" s="153"/>
      <c r="AG125" s="153"/>
      <c r="AH125" s="153"/>
      <c r="AI125" s="153"/>
      <c r="AJ125" s="153"/>
      <c r="AK125" s="153"/>
      <c r="AL125" s="153"/>
      <c r="AM125" s="153"/>
      <c r="AN125" s="153"/>
      <c r="AO125" s="153"/>
      <c r="AP125" s="153"/>
      <c r="AQ125" s="153"/>
      <c r="AR125" s="153"/>
      <c r="AS125" s="153"/>
      <c r="AT125" s="153"/>
      <c r="AU125" s="62">
        <v>156</v>
      </c>
      <c r="AV125" s="53" t="s">
        <v>3</v>
      </c>
      <c r="AW125" s="2"/>
    </row>
    <row r="126" spans="1:49" ht="11.25" customHeight="1" x14ac:dyDescent="0.2">
      <c r="A126" s="61"/>
      <c r="B126" s="154" t="s">
        <v>31</v>
      </c>
      <c r="C126" s="154"/>
      <c r="D126" s="154"/>
      <c r="E126" s="154"/>
      <c r="F126" s="154"/>
      <c r="G126" s="154"/>
      <c r="H126" s="154"/>
      <c r="I126" s="154"/>
      <c r="J126" s="154"/>
      <c r="K126" s="155"/>
      <c r="L126" s="68">
        <v>555</v>
      </c>
      <c r="M126" s="67">
        <v>11</v>
      </c>
      <c r="N126" s="66">
        <v>2</v>
      </c>
      <c r="O126" s="65" t="s">
        <v>35</v>
      </c>
      <c r="P126" s="64" t="s">
        <v>30</v>
      </c>
      <c r="Q126" s="151"/>
      <c r="R126" s="151"/>
      <c r="S126" s="151"/>
      <c r="T126" s="151"/>
      <c r="U126" s="151"/>
      <c r="V126" s="152"/>
      <c r="W126" s="63">
        <f>170245/1000</f>
        <v>170.245</v>
      </c>
      <c r="X126" s="134">
        <v>169.9</v>
      </c>
      <c r="Y126" s="134">
        <v>174</v>
      </c>
      <c r="Z126" s="153" t="s">
        <v>0</v>
      </c>
      <c r="AA126" s="153"/>
      <c r="AB126" s="153"/>
      <c r="AC126" s="153"/>
      <c r="AD126" s="153"/>
      <c r="AE126" s="153"/>
      <c r="AF126" s="153"/>
      <c r="AG126" s="153"/>
      <c r="AH126" s="153"/>
      <c r="AI126" s="153"/>
      <c r="AJ126" s="153"/>
      <c r="AK126" s="153"/>
      <c r="AL126" s="153"/>
      <c r="AM126" s="153"/>
      <c r="AN126" s="153"/>
      <c r="AO126" s="153"/>
      <c r="AP126" s="153"/>
      <c r="AQ126" s="153"/>
      <c r="AR126" s="153"/>
      <c r="AS126" s="153"/>
      <c r="AT126" s="153"/>
      <c r="AU126" s="62">
        <v>156</v>
      </c>
      <c r="AV126" s="53" t="s">
        <v>3</v>
      </c>
      <c r="AW126" s="2"/>
    </row>
    <row r="127" spans="1:49" ht="21.75" customHeight="1" x14ac:dyDescent="0.2">
      <c r="A127" s="61"/>
      <c r="B127" s="154" t="s">
        <v>29</v>
      </c>
      <c r="C127" s="154"/>
      <c r="D127" s="154"/>
      <c r="E127" s="154"/>
      <c r="F127" s="154"/>
      <c r="G127" s="154"/>
      <c r="H127" s="154"/>
      <c r="I127" s="154"/>
      <c r="J127" s="154"/>
      <c r="K127" s="155"/>
      <c r="L127" s="68">
        <v>555</v>
      </c>
      <c r="M127" s="67">
        <v>11</v>
      </c>
      <c r="N127" s="66">
        <v>2</v>
      </c>
      <c r="O127" s="65" t="s">
        <v>35</v>
      </c>
      <c r="P127" s="64" t="s">
        <v>28</v>
      </c>
      <c r="Q127" s="151"/>
      <c r="R127" s="151"/>
      <c r="S127" s="151"/>
      <c r="T127" s="151"/>
      <c r="U127" s="151"/>
      <c r="V127" s="152"/>
      <c r="W127" s="63">
        <f>140225.29/1000</f>
        <v>140.22529</v>
      </c>
      <c r="X127" s="134">
        <v>0</v>
      </c>
      <c r="Y127" s="134">
        <v>0</v>
      </c>
      <c r="Z127" s="153" t="s">
        <v>0</v>
      </c>
      <c r="AA127" s="153"/>
      <c r="AB127" s="153"/>
      <c r="AC127" s="153"/>
      <c r="AD127" s="153"/>
      <c r="AE127" s="153"/>
      <c r="AF127" s="153"/>
      <c r="AG127" s="153"/>
      <c r="AH127" s="153"/>
      <c r="AI127" s="153"/>
      <c r="AJ127" s="153"/>
      <c r="AK127" s="153"/>
      <c r="AL127" s="153"/>
      <c r="AM127" s="153"/>
      <c r="AN127" s="153"/>
      <c r="AO127" s="153"/>
      <c r="AP127" s="153"/>
      <c r="AQ127" s="153"/>
      <c r="AR127" s="153"/>
      <c r="AS127" s="153"/>
      <c r="AT127" s="153"/>
      <c r="AU127" s="62">
        <v>156</v>
      </c>
      <c r="AV127" s="53" t="s">
        <v>3</v>
      </c>
      <c r="AW127" s="2"/>
    </row>
    <row r="128" spans="1:49" ht="21.75" customHeight="1" x14ac:dyDescent="0.2">
      <c r="A128" s="61"/>
      <c r="B128" s="154" t="s">
        <v>27</v>
      </c>
      <c r="C128" s="154"/>
      <c r="D128" s="154"/>
      <c r="E128" s="154"/>
      <c r="F128" s="154"/>
      <c r="G128" s="154"/>
      <c r="H128" s="154"/>
      <c r="I128" s="154"/>
      <c r="J128" s="154"/>
      <c r="K128" s="155"/>
      <c r="L128" s="68">
        <v>555</v>
      </c>
      <c r="M128" s="67">
        <v>11</v>
      </c>
      <c r="N128" s="66">
        <v>2</v>
      </c>
      <c r="O128" s="65" t="s">
        <v>35</v>
      </c>
      <c r="P128" s="64" t="s">
        <v>26</v>
      </c>
      <c r="Q128" s="151"/>
      <c r="R128" s="151"/>
      <c r="S128" s="151"/>
      <c r="T128" s="151"/>
      <c r="U128" s="151"/>
      <c r="V128" s="152"/>
      <c r="W128" s="63">
        <f>140225.29/1000</f>
        <v>140.22529</v>
      </c>
      <c r="X128" s="134">
        <v>0</v>
      </c>
      <c r="Y128" s="134">
        <v>0</v>
      </c>
      <c r="Z128" s="153" t="s">
        <v>0</v>
      </c>
      <c r="AA128" s="153"/>
      <c r="AB128" s="153"/>
      <c r="AC128" s="153"/>
      <c r="AD128" s="153"/>
      <c r="AE128" s="153"/>
      <c r="AF128" s="153"/>
      <c r="AG128" s="153"/>
      <c r="AH128" s="153"/>
      <c r="AI128" s="153"/>
      <c r="AJ128" s="153"/>
      <c r="AK128" s="153"/>
      <c r="AL128" s="153"/>
      <c r="AM128" s="153"/>
      <c r="AN128" s="153"/>
      <c r="AO128" s="153"/>
      <c r="AP128" s="153"/>
      <c r="AQ128" s="153"/>
      <c r="AR128" s="153"/>
      <c r="AS128" s="153"/>
      <c r="AT128" s="153"/>
      <c r="AU128" s="62">
        <v>156</v>
      </c>
      <c r="AV128" s="53" t="s">
        <v>3</v>
      </c>
      <c r="AW128" s="2"/>
    </row>
    <row r="129" spans="1:49" ht="11.25" customHeight="1" x14ac:dyDescent="0.2">
      <c r="A129" s="61"/>
      <c r="B129" s="154" t="s">
        <v>25</v>
      </c>
      <c r="C129" s="154"/>
      <c r="D129" s="154"/>
      <c r="E129" s="154"/>
      <c r="F129" s="154"/>
      <c r="G129" s="154"/>
      <c r="H129" s="154"/>
      <c r="I129" s="154"/>
      <c r="J129" s="154"/>
      <c r="K129" s="155"/>
      <c r="L129" s="68">
        <v>555</v>
      </c>
      <c r="M129" s="67">
        <v>11</v>
      </c>
      <c r="N129" s="66">
        <v>2</v>
      </c>
      <c r="O129" s="65" t="s">
        <v>35</v>
      </c>
      <c r="P129" s="64" t="s">
        <v>24</v>
      </c>
      <c r="Q129" s="151"/>
      <c r="R129" s="151"/>
      <c r="S129" s="151"/>
      <c r="T129" s="151"/>
      <c r="U129" s="151"/>
      <c r="V129" s="152"/>
      <c r="W129" s="63">
        <f>300/1000</f>
        <v>0.3</v>
      </c>
      <c r="X129" s="134">
        <v>0</v>
      </c>
      <c r="Y129" s="134">
        <v>0</v>
      </c>
      <c r="Z129" s="153" t="s">
        <v>0</v>
      </c>
      <c r="AA129" s="153"/>
      <c r="AB129" s="153"/>
      <c r="AC129" s="153"/>
      <c r="AD129" s="153"/>
      <c r="AE129" s="153"/>
      <c r="AF129" s="153"/>
      <c r="AG129" s="153"/>
      <c r="AH129" s="153"/>
      <c r="AI129" s="153"/>
      <c r="AJ129" s="153"/>
      <c r="AK129" s="153"/>
      <c r="AL129" s="153"/>
      <c r="AM129" s="153"/>
      <c r="AN129" s="153"/>
      <c r="AO129" s="153"/>
      <c r="AP129" s="153"/>
      <c r="AQ129" s="153"/>
      <c r="AR129" s="153"/>
      <c r="AS129" s="153"/>
      <c r="AT129" s="153"/>
      <c r="AU129" s="62">
        <v>156</v>
      </c>
      <c r="AV129" s="53" t="s">
        <v>3</v>
      </c>
      <c r="AW129" s="2"/>
    </row>
    <row r="130" spans="1:49" ht="11.25" customHeight="1" x14ac:dyDescent="0.2">
      <c r="A130" s="61"/>
      <c r="B130" s="154" t="s">
        <v>23</v>
      </c>
      <c r="C130" s="154"/>
      <c r="D130" s="154"/>
      <c r="E130" s="154"/>
      <c r="F130" s="154"/>
      <c r="G130" s="154"/>
      <c r="H130" s="154"/>
      <c r="I130" s="154"/>
      <c r="J130" s="154"/>
      <c r="K130" s="155"/>
      <c r="L130" s="68">
        <v>555</v>
      </c>
      <c r="M130" s="67">
        <v>11</v>
      </c>
      <c r="N130" s="66">
        <v>2</v>
      </c>
      <c r="O130" s="65" t="s">
        <v>35</v>
      </c>
      <c r="P130" s="64" t="s">
        <v>21</v>
      </c>
      <c r="Q130" s="151"/>
      <c r="R130" s="151"/>
      <c r="S130" s="151"/>
      <c r="T130" s="151"/>
      <c r="U130" s="151"/>
      <c r="V130" s="152"/>
      <c r="W130" s="63">
        <f>300/1000</f>
        <v>0.3</v>
      </c>
      <c r="X130" s="134">
        <v>0</v>
      </c>
      <c r="Y130" s="134">
        <v>0</v>
      </c>
      <c r="Z130" s="153" t="s">
        <v>0</v>
      </c>
      <c r="AA130" s="153"/>
      <c r="AB130" s="153"/>
      <c r="AC130" s="153"/>
      <c r="AD130" s="153"/>
      <c r="AE130" s="153"/>
      <c r="AF130" s="153"/>
      <c r="AG130" s="153"/>
      <c r="AH130" s="153"/>
      <c r="AI130" s="153"/>
      <c r="AJ130" s="153"/>
      <c r="AK130" s="153"/>
      <c r="AL130" s="153"/>
      <c r="AM130" s="153"/>
      <c r="AN130" s="153"/>
      <c r="AO130" s="153"/>
      <c r="AP130" s="153"/>
      <c r="AQ130" s="153"/>
      <c r="AR130" s="153"/>
      <c r="AS130" s="153"/>
      <c r="AT130" s="153"/>
      <c r="AU130" s="62">
        <v>156</v>
      </c>
      <c r="AV130" s="53" t="s">
        <v>3</v>
      </c>
      <c r="AW130" s="2"/>
    </row>
    <row r="131" spans="1:49" ht="32.25" customHeight="1" x14ac:dyDescent="0.2">
      <c r="A131" s="61"/>
      <c r="B131" s="154" t="s">
        <v>34</v>
      </c>
      <c r="C131" s="154"/>
      <c r="D131" s="154"/>
      <c r="E131" s="154"/>
      <c r="F131" s="154"/>
      <c r="G131" s="154"/>
      <c r="H131" s="154"/>
      <c r="I131" s="154"/>
      <c r="J131" s="154"/>
      <c r="K131" s="155"/>
      <c r="L131" s="68">
        <v>555</v>
      </c>
      <c r="M131" s="67">
        <v>11</v>
      </c>
      <c r="N131" s="66">
        <v>2</v>
      </c>
      <c r="O131" s="65" t="s">
        <v>22</v>
      </c>
      <c r="P131" s="64" t="s">
        <v>3</v>
      </c>
      <c r="Q131" s="151"/>
      <c r="R131" s="151"/>
      <c r="S131" s="151"/>
      <c r="T131" s="151"/>
      <c r="U131" s="151"/>
      <c r="V131" s="152"/>
      <c r="W131" s="63">
        <f>2582280.91/1000</f>
        <v>2582.2809099999999</v>
      </c>
      <c r="X131" s="134">
        <v>0</v>
      </c>
      <c r="Y131" s="134">
        <v>0</v>
      </c>
      <c r="Z131" s="153" t="s">
        <v>0</v>
      </c>
      <c r="AA131" s="153"/>
      <c r="AB131" s="153"/>
      <c r="AC131" s="153"/>
      <c r="AD131" s="153"/>
      <c r="AE131" s="153"/>
      <c r="AF131" s="153"/>
      <c r="AG131" s="153"/>
      <c r="AH131" s="153"/>
      <c r="AI131" s="153"/>
      <c r="AJ131" s="153"/>
      <c r="AK131" s="153"/>
      <c r="AL131" s="153"/>
      <c r="AM131" s="153"/>
      <c r="AN131" s="153"/>
      <c r="AO131" s="153"/>
      <c r="AP131" s="153"/>
      <c r="AQ131" s="153"/>
      <c r="AR131" s="153"/>
      <c r="AS131" s="153"/>
      <c r="AT131" s="153"/>
      <c r="AU131" s="62">
        <v>156</v>
      </c>
      <c r="AV131" s="53" t="s">
        <v>3</v>
      </c>
      <c r="AW131" s="2"/>
    </row>
    <row r="132" spans="1:49" ht="42.75" customHeight="1" x14ac:dyDescent="0.2">
      <c r="A132" s="61"/>
      <c r="B132" s="154" t="s">
        <v>33</v>
      </c>
      <c r="C132" s="154"/>
      <c r="D132" s="154"/>
      <c r="E132" s="154"/>
      <c r="F132" s="154"/>
      <c r="G132" s="154"/>
      <c r="H132" s="154"/>
      <c r="I132" s="154"/>
      <c r="J132" s="154"/>
      <c r="K132" s="155"/>
      <c r="L132" s="68">
        <v>555</v>
      </c>
      <c r="M132" s="67">
        <v>11</v>
      </c>
      <c r="N132" s="66">
        <v>2</v>
      </c>
      <c r="O132" s="65" t="s">
        <v>22</v>
      </c>
      <c r="P132" s="64" t="s">
        <v>32</v>
      </c>
      <c r="Q132" s="151"/>
      <c r="R132" s="151"/>
      <c r="S132" s="151"/>
      <c r="T132" s="151"/>
      <c r="U132" s="151"/>
      <c r="V132" s="152"/>
      <c r="W132" s="63">
        <f>1908155/1000</f>
        <v>1908.155</v>
      </c>
      <c r="X132" s="134">
        <v>0</v>
      </c>
      <c r="Y132" s="134">
        <v>0</v>
      </c>
      <c r="Z132" s="153" t="s">
        <v>0</v>
      </c>
      <c r="AA132" s="153"/>
      <c r="AB132" s="153"/>
      <c r="AC132" s="153"/>
      <c r="AD132" s="153"/>
      <c r="AE132" s="153"/>
      <c r="AF132" s="153"/>
      <c r="AG132" s="153"/>
      <c r="AH132" s="153"/>
      <c r="AI132" s="153"/>
      <c r="AJ132" s="153"/>
      <c r="AK132" s="153"/>
      <c r="AL132" s="153"/>
      <c r="AM132" s="153"/>
      <c r="AN132" s="153"/>
      <c r="AO132" s="153"/>
      <c r="AP132" s="153"/>
      <c r="AQ132" s="153"/>
      <c r="AR132" s="153"/>
      <c r="AS132" s="153"/>
      <c r="AT132" s="153"/>
      <c r="AU132" s="62">
        <v>156</v>
      </c>
      <c r="AV132" s="53" t="s">
        <v>3</v>
      </c>
      <c r="AW132" s="2"/>
    </row>
    <row r="133" spans="1:49" ht="11.25" customHeight="1" x14ac:dyDescent="0.2">
      <c r="A133" s="61"/>
      <c r="B133" s="154" t="s">
        <v>31</v>
      </c>
      <c r="C133" s="154"/>
      <c r="D133" s="154"/>
      <c r="E133" s="154"/>
      <c r="F133" s="154"/>
      <c r="G133" s="154"/>
      <c r="H133" s="154"/>
      <c r="I133" s="154"/>
      <c r="J133" s="154"/>
      <c r="K133" s="155"/>
      <c r="L133" s="68">
        <v>555</v>
      </c>
      <c r="M133" s="67">
        <v>11</v>
      </c>
      <c r="N133" s="66">
        <v>2</v>
      </c>
      <c r="O133" s="65" t="s">
        <v>22</v>
      </c>
      <c r="P133" s="64" t="s">
        <v>30</v>
      </c>
      <c r="Q133" s="151"/>
      <c r="R133" s="151"/>
      <c r="S133" s="151"/>
      <c r="T133" s="151"/>
      <c r="U133" s="151"/>
      <c r="V133" s="152"/>
      <c r="W133" s="63">
        <f>1908155/1000</f>
        <v>1908.155</v>
      </c>
      <c r="X133" s="134">
        <v>0</v>
      </c>
      <c r="Y133" s="134">
        <v>0</v>
      </c>
      <c r="Z133" s="153" t="s">
        <v>0</v>
      </c>
      <c r="AA133" s="153"/>
      <c r="AB133" s="153"/>
      <c r="AC133" s="153"/>
      <c r="AD133" s="153"/>
      <c r="AE133" s="153"/>
      <c r="AF133" s="153"/>
      <c r="AG133" s="153"/>
      <c r="AH133" s="153"/>
      <c r="AI133" s="153"/>
      <c r="AJ133" s="153"/>
      <c r="AK133" s="153"/>
      <c r="AL133" s="153"/>
      <c r="AM133" s="153"/>
      <c r="AN133" s="153"/>
      <c r="AO133" s="153"/>
      <c r="AP133" s="153"/>
      <c r="AQ133" s="153"/>
      <c r="AR133" s="153"/>
      <c r="AS133" s="153"/>
      <c r="AT133" s="153"/>
      <c r="AU133" s="62">
        <v>156</v>
      </c>
      <c r="AV133" s="53" t="s">
        <v>3</v>
      </c>
      <c r="AW133" s="2"/>
    </row>
    <row r="134" spans="1:49" ht="21.75" customHeight="1" x14ac:dyDescent="0.2">
      <c r="A134" s="61"/>
      <c r="B134" s="154" t="s">
        <v>29</v>
      </c>
      <c r="C134" s="154"/>
      <c r="D134" s="154"/>
      <c r="E134" s="154"/>
      <c r="F134" s="154"/>
      <c r="G134" s="154"/>
      <c r="H134" s="154"/>
      <c r="I134" s="154"/>
      <c r="J134" s="154"/>
      <c r="K134" s="155"/>
      <c r="L134" s="68">
        <v>555</v>
      </c>
      <c r="M134" s="67">
        <v>11</v>
      </c>
      <c r="N134" s="66">
        <v>2</v>
      </c>
      <c r="O134" s="65" t="s">
        <v>22</v>
      </c>
      <c r="P134" s="64" t="s">
        <v>28</v>
      </c>
      <c r="Q134" s="151"/>
      <c r="R134" s="151"/>
      <c r="S134" s="151"/>
      <c r="T134" s="151"/>
      <c r="U134" s="151"/>
      <c r="V134" s="152"/>
      <c r="W134" s="63">
        <f>659125.91/1000</f>
        <v>659.12590999999998</v>
      </c>
      <c r="X134" s="134">
        <v>0</v>
      </c>
      <c r="Y134" s="134">
        <v>0</v>
      </c>
      <c r="Z134" s="153" t="s">
        <v>0</v>
      </c>
      <c r="AA134" s="153"/>
      <c r="AB134" s="153"/>
      <c r="AC134" s="153"/>
      <c r="AD134" s="153"/>
      <c r="AE134" s="153"/>
      <c r="AF134" s="153"/>
      <c r="AG134" s="153"/>
      <c r="AH134" s="153"/>
      <c r="AI134" s="153"/>
      <c r="AJ134" s="153"/>
      <c r="AK134" s="153"/>
      <c r="AL134" s="153"/>
      <c r="AM134" s="153"/>
      <c r="AN134" s="153"/>
      <c r="AO134" s="153"/>
      <c r="AP134" s="153"/>
      <c r="AQ134" s="153"/>
      <c r="AR134" s="153"/>
      <c r="AS134" s="153"/>
      <c r="AT134" s="153"/>
      <c r="AU134" s="62">
        <v>156</v>
      </c>
      <c r="AV134" s="53" t="s">
        <v>3</v>
      </c>
      <c r="AW134" s="2"/>
    </row>
    <row r="135" spans="1:49" ht="21.75" customHeight="1" x14ac:dyDescent="0.2">
      <c r="A135" s="61"/>
      <c r="B135" s="154" t="s">
        <v>27</v>
      </c>
      <c r="C135" s="154"/>
      <c r="D135" s="154"/>
      <c r="E135" s="154"/>
      <c r="F135" s="154"/>
      <c r="G135" s="154"/>
      <c r="H135" s="154"/>
      <c r="I135" s="154"/>
      <c r="J135" s="154"/>
      <c r="K135" s="155"/>
      <c r="L135" s="68">
        <v>555</v>
      </c>
      <c r="M135" s="67">
        <v>11</v>
      </c>
      <c r="N135" s="66">
        <v>2</v>
      </c>
      <c r="O135" s="65" t="s">
        <v>22</v>
      </c>
      <c r="P135" s="64" t="s">
        <v>26</v>
      </c>
      <c r="Q135" s="151"/>
      <c r="R135" s="151"/>
      <c r="S135" s="151"/>
      <c r="T135" s="151"/>
      <c r="U135" s="151"/>
      <c r="V135" s="152"/>
      <c r="W135" s="63">
        <f>659125.91/1000</f>
        <v>659.12590999999998</v>
      </c>
      <c r="X135" s="134">
        <v>0</v>
      </c>
      <c r="Y135" s="134">
        <v>0</v>
      </c>
      <c r="Z135" s="153" t="s">
        <v>0</v>
      </c>
      <c r="AA135" s="153"/>
      <c r="AB135" s="153"/>
      <c r="AC135" s="153"/>
      <c r="AD135" s="153"/>
      <c r="AE135" s="153"/>
      <c r="AF135" s="153"/>
      <c r="AG135" s="153"/>
      <c r="AH135" s="153"/>
      <c r="AI135" s="153"/>
      <c r="AJ135" s="153"/>
      <c r="AK135" s="153"/>
      <c r="AL135" s="153"/>
      <c r="AM135" s="153"/>
      <c r="AN135" s="153"/>
      <c r="AO135" s="153"/>
      <c r="AP135" s="153"/>
      <c r="AQ135" s="153"/>
      <c r="AR135" s="153"/>
      <c r="AS135" s="153"/>
      <c r="AT135" s="153"/>
      <c r="AU135" s="62">
        <v>156</v>
      </c>
      <c r="AV135" s="53" t="s">
        <v>3</v>
      </c>
      <c r="AW135" s="2"/>
    </row>
    <row r="136" spans="1:49" ht="11.25" customHeight="1" x14ac:dyDescent="0.2">
      <c r="A136" s="61"/>
      <c r="B136" s="154" t="s">
        <v>25</v>
      </c>
      <c r="C136" s="154"/>
      <c r="D136" s="154"/>
      <c r="E136" s="154"/>
      <c r="F136" s="154"/>
      <c r="G136" s="154"/>
      <c r="H136" s="154"/>
      <c r="I136" s="154"/>
      <c r="J136" s="154"/>
      <c r="K136" s="155"/>
      <c r="L136" s="68">
        <v>555</v>
      </c>
      <c r="M136" s="67">
        <v>11</v>
      </c>
      <c r="N136" s="66">
        <v>2</v>
      </c>
      <c r="O136" s="65" t="s">
        <v>22</v>
      </c>
      <c r="P136" s="64" t="s">
        <v>24</v>
      </c>
      <c r="Q136" s="151"/>
      <c r="R136" s="151"/>
      <c r="S136" s="151"/>
      <c r="T136" s="151"/>
      <c r="U136" s="151"/>
      <c r="V136" s="152"/>
      <c r="W136" s="63">
        <f>15000/1000</f>
        <v>15</v>
      </c>
      <c r="X136" s="134">
        <v>0</v>
      </c>
      <c r="Y136" s="134">
        <v>0</v>
      </c>
      <c r="Z136" s="153" t="s">
        <v>0</v>
      </c>
      <c r="AA136" s="153"/>
      <c r="AB136" s="153"/>
      <c r="AC136" s="153"/>
      <c r="AD136" s="153"/>
      <c r="AE136" s="153"/>
      <c r="AF136" s="153"/>
      <c r="AG136" s="153"/>
      <c r="AH136" s="153"/>
      <c r="AI136" s="153"/>
      <c r="AJ136" s="153"/>
      <c r="AK136" s="153"/>
      <c r="AL136" s="153"/>
      <c r="AM136" s="153"/>
      <c r="AN136" s="153"/>
      <c r="AO136" s="153"/>
      <c r="AP136" s="153"/>
      <c r="AQ136" s="153"/>
      <c r="AR136" s="153"/>
      <c r="AS136" s="153"/>
      <c r="AT136" s="153"/>
      <c r="AU136" s="62">
        <v>156</v>
      </c>
      <c r="AV136" s="53" t="s">
        <v>3</v>
      </c>
      <c r="AW136" s="2"/>
    </row>
    <row r="137" spans="1:49" ht="11.25" customHeight="1" x14ac:dyDescent="0.2">
      <c r="A137" s="61"/>
      <c r="B137" s="154" t="s">
        <v>23</v>
      </c>
      <c r="C137" s="154"/>
      <c r="D137" s="154"/>
      <c r="E137" s="154"/>
      <c r="F137" s="154"/>
      <c r="G137" s="154"/>
      <c r="H137" s="154"/>
      <c r="I137" s="154"/>
      <c r="J137" s="154"/>
      <c r="K137" s="155"/>
      <c r="L137" s="68">
        <v>555</v>
      </c>
      <c r="M137" s="67">
        <v>11</v>
      </c>
      <c r="N137" s="66">
        <v>2</v>
      </c>
      <c r="O137" s="65" t="s">
        <v>22</v>
      </c>
      <c r="P137" s="64" t="s">
        <v>21</v>
      </c>
      <c r="Q137" s="151"/>
      <c r="R137" s="151"/>
      <c r="S137" s="151"/>
      <c r="T137" s="151"/>
      <c r="U137" s="151"/>
      <c r="V137" s="152"/>
      <c r="W137" s="63">
        <f>15000/1000</f>
        <v>15</v>
      </c>
      <c r="X137" s="134">
        <v>0</v>
      </c>
      <c r="Y137" s="134">
        <v>0</v>
      </c>
      <c r="Z137" s="153" t="s">
        <v>0</v>
      </c>
      <c r="AA137" s="153"/>
      <c r="AB137" s="153"/>
      <c r="AC137" s="153"/>
      <c r="AD137" s="153"/>
      <c r="AE137" s="153"/>
      <c r="AF137" s="153"/>
      <c r="AG137" s="153"/>
      <c r="AH137" s="153"/>
      <c r="AI137" s="153"/>
      <c r="AJ137" s="153"/>
      <c r="AK137" s="153"/>
      <c r="AL137" s="153"/>
      <c r="AM137" s="153"/>
      <c r="AN137" s="153"/>
      <c r="AO137" s="153"/>
      <c r="AP137" s="153"/>
      <c r="AQ137" s="153"/>
      <c r="AR137" s="153"/>
      <c r="AS137" s="153"/>
      <c r="AT137" s="153"/>
      <c r="AU137" s="62">
        <v>156</v>
      </c>
      <c r="AV137" s="53" t="s">
        <v>3</v>
      </c>
      <c r="AW137" s="2"/>
    </row>
    <row r="138" spans="1:49" ht="11.25" customHeight="1" x14ac:dyDescent="0.2">
      <c r="A138" s="61"/>
      <c r="B138" s="154">
        <v>9900</v>
      </c>
      <c r="C138" s="154"/>
      <c r="D138" s="154"/>
      <c r="E138" s="154"/>
      <c r="F138" s="154"/>
      <c r="G138" s="154"/>
      <c r="H138" s="154"/>
      <c r="I138" s="154"/>
      <c r="J138" s="154"/>
      <c r="K138" s="155"/>
      <c r="L138" s="68">
        <v>555</v>
      </c>
      <c r="M138" s="67">
        <v>99</v>
      </c>
      <c r="N138" s="66">
        <v>0</v>
      </c>
      <c r="O138" s="65" t="s">
        <v>3</v>
      </c>
      <c r="P138" s="64" t="s">
        <v>3</v>
      </c>
      <c r="Q138" s="151"/>
      <c r="R138" s="151"/>
      <c r="S138" s="151"/>
      <c r="T138" s="151"/>
      <c r="U138" s="151"/>
      <c r="V138" s="152"/>
      <c r="W138" s="63">
        <v>0</v>
      </c>
      <c r="X138" s="134">
        <v>97.7</v>
      </c>
      <c r="Y138" s="134">
        <v>191.2</v>
      </c>
      <c r="Z138" s="153" t="s">
        <v>0</v>
      </c>
      <c r="AA138" s="153"/>
      <c r="AB138" s="153"/>
      <c r="AC138" s="153"/>
      <c r="AD138" s="153"/>
      <c r="AE138" s="153"/>
      <c r="AF138" s="153"/>
      <c r="AG138" s="153"/>
      <c r="AH138" s="153"/>
      <c r="AI138" s="153"/>
      <c r="AJ138" s="153"/>
      <c r="AK138" s="153"/>
      <c r="AL138" s="153"/>
      <c r="AM138" s="153"/>
      <c r="AN138" s="153"/>
      <c r="AO138" s="153"/>
      <c r="AP138" s="153"/>
      <c r="AQ138" s="153"/>
      <c r="AR138" s="153"/>
      <c r="AS138" s="153"/>
      <c r="AT138" s="153"/>
      <c r="AU138" s="62">
        <v>156</v>
      </c>
      <c r="AV138" s="53" t="s">
        <v>3</v>
      </c>
      <c r="AW138" s="2"/>
    </row>
    <row r="139" spans="1:49" ht="11.25" customHeight="1" x14ac:dyDescent="0.2">
      <c r="A139" s="61"/>
      <c r="B139" s="154" t="s">
        <v>18</v>
      </c>
      <c r="C139" s="154"/>
      <c r="D139" s="154"/>
      <c r="E139" s="154"/>
      <c r="F139" s="154"/>
      <c r="G139" s="154"/>
      <c r="H139" s="154"/>
      <c r="I139" s="154"/>
      <c r="J139" s="154"/>
      <c r="K139" s="155"/>
      <c r="L139" s="68">
        <v>555</v>
      </c>
      <c r="M139" s="67">
        <v>99</v>
      </c>
      <c r="N139" s="66">
        <v>99</v>
      </c>
      <c r="O139" s="65" t="s">
        <v>3</v>
      </c>
      <c r="P139" s="64" t="s">
        <v>3</v>
      </c>
      <c r="Q139" s="151"/>
      <c r="R139" s="151"/>
      <c r="S139" s="151"/>
      <c r="T139" s="151"/>
      <c r="U139" s="151"/>
      <c r="V139" s="152"/>
      <c r="W139" s="63">
        <v>0</v>
      </c>
      <c r="X139" s="134">
        <v>97.7</v>
      </c>
      <c r="Y139" s="134">
        <v>191.2</v>
      </c>
      <c r="Z139" s="153" t="s">
        <v>0</v>
      </c>
      <c r="AA139" s="153"/>
      <c r="AB139" s="153"/>
      <c r="AC139" s="153"/>
      <c r="AD139" s="153"/>
      <c r="AE139" s="153"/>
      <c r="AF139" s="153"/>
      <c r="AG139" s="153"/>
      <c r="AH139" s="153"/>
      <c r="AI139" s="153"/>
      <c r="AJ139" s="153"/>
      <c r="AK139" s="153"/>
      <c r="AL139" s="153"/>
      <c r="AM139" s="153"/>
      <c r="AN139" s="153"/>
      <c r="AO139" s="153"/>
      <c r="AP139" s="153"/>
      <c r="AQ139" s="153"/>
      <c r="AR139" s="153"/>
      <c r="AS139" s="153"/>
      <c r="AT139" s="153"/>
      <c r="AU139" s="62">
        <v>156</v>
      </c>
      <c r="AV139" s="53" t="s">
        <v>3</v>
      </c>
      <c r="AW139" s="2"/>
    </row>
    <row r="140" spans="1:49" ht="11.25" customHeight="1" x14ac:dyDescent="0.2">
      <c r="A140" s="61"/>
      <c r="B140" s="154" t="s">
        <v>20</v>
      </c>
      <c r="C140" s="154"/>
      <c r="D140" s="154"/>
      <c r="E140" s="154"/>
      <c r="F140" s="154"/>
      <c r="G140" s="154"/>
      <c r="H140" s="154"/>
      <c r="I140" s="154"/>
      <c r="J140" s="154"/>
      <c r="K140" s="155"/>
      <c r="L140" s="68">
        <v>555</v>
      </c>
      <c r="M140" s="67">
        <v>99</v>
      </c>
      <c r="N140" s="66">
        <v>99</v>
      </c>
      <c r="O140" s="65" t="s">
        <v>19</v>
      </c>
      <c r="P140" s="64" t="s">
        <v>3</v>
      </c>
      <c r="Q140" s="151"/>
      <c r="R140" s="151"/>
      <c r="S140" s="151"/>
      <c r="T140" s="151"/>
      <c r="U140" s="151"/>
      <c r="V140" s="152"/>
      <c r="W140" s="63">
        <v>0</v>
      </c>
      <c r="X140" s="134">
        <v>97.7</v>
      </c>
      <c r="Y140" s="134">
        <v>191.2</v>
      </c>
      <c r="Z140" s="153" t="s">
        <v>0</v>
      </c>
      <c r="AA140" s="153"/>
      <c r="AB140" s="153"/>
      <c r="AC140" s="153"/>
      <c r="AD140" s="153"/>
      <c r="AE140" s="153"/>
      <c r="AF140" s="153"/>
      <c r="AG140" s="153"/>
      <c r="AH140" s="153"/>
      <c r="AI140" s="153"/>
      <c r="AJ140" s="153"/>
      <c r="AK140" s="153"/>
      <c r="AL140" s="153"/>
      <c r="AM140" s="153"/>
      <c r="AN140" s="153"/>
      <c r="AO140" s="153"/>
      <c r="AP140" s="153"/>
      <c r="AQ140" s="153"/>
      <c r="AR140" s="153"/>
      <c r="AS140" s="153"/>
      <c r="AT140" s="153"/>
      <c r="AU140" s="62">
        <v>156</v>
      </c>
      <c r="AV140" s="53" t="s">
        <v>3</v>
      </c>
      <c r="AW140" s="2"/>
    </row>
    <row r="141" spans="1:49" ht="11.25" customHeight="1" x14ac:dyDescent="0.2">
      <c r="A141" s="61"/>
      <c r="B141" s="154" t="s">
        <v>18</v>
      </c>
      <c r="C141" s="154"/>
      <c r="D141" s="154"/>
      <c r="E141" s="154"/>
      <c r="F141" s="154"/>
      <c r="G141" s="154"/>
      <c r="H141" s="154"/>
      <c r="I141" s="154"/>
      <c r="J141" s="154"/>
      <c r="K141" s="155"/>
      <c r="L141" s="68">
        <v>555</v>
      </c>
      <c r="M141" s="67">
        <v>99</v>
      </c>
      <c r="N141" s="66">
        <v>99</v>
      </c>
      <c r="O141" s="65" t="s">
        <v>16</v>
      </c>
      <c r="P141" s="64" t="s">
        <v>3</v>
      </c>
      <c r="Q141" s="151"/>
      <c r="R141" s="151"/>
      <c r="S141" s="151"/>
      <c r="T141" s="151"/>
      <c r="U141" s="151"/>
      <c r="V141" s="152"/>
      <c r="W141" s="63">
        <v>0</v>
      </c>
      <c r="X141" s="134">
        <v>97.7</v>
      </c>
      <c r="Y141" s="134">
        <v>191.2</v>
      </c>
      <c r="Z141" s="153" t="s">
        <v>0</v>
      </c>
      <c r="AA141" s="153"/>
      <c r="AB141" s="153"/>
      <c r="AC141" s="153"/>
      <c r="AD141" s="153"/>
      <c r="AE141" s="153"/>
      <c r="AF141" s="153"/>
      <c r="AG141" s="153"/>
      <c r="AH141" s="153"/>
      <c r="AI141" s="153"/>
      <c r="AJ141" s="153"/>
      <c r="AK141" s="153"/>
      <c r="AL141" s="153"/>
      <c r="AM141" s="153"/>
      <c r="AN141" s="153"/>
      <c r="AO141" s="153"/>
      <c r="AP141" s="153"/>
      <c r="AQ141" s="153"/>
      <c r="AR141" s="153"/>
      <c r="AS141" s="153"/>
      <c r="AT141" s="153"/>
      <c r="AU141" s="62">
        <v>156</v>
      </c>
      <c r="AV141" s="53" t="s">
        <v>3</v>
      </c>
      <c r="AW141" s="2"/>
    </row>
    <row r="142" spans="1:49" ht="11.25" customHeight="1" x14ac:dyDescent="0.2">
      <c r="A142" s="61"/>
      <c r="B142" s="154" t="s">
        <v>17</v>
      </c>
      <c r="C142" s="154"/>
      <c r="D142" s="154"/>
      <c r="E142" s="154"/>
      <c r="F142" s="154"/>
      <c r="G142" s="154"/>
      <c r="H142" s="154"/>
      <c r="I142" s="154"/>
      <c r="J142" s="154"/>
      <c r="K142" s="155"/>
      <c r="L142" s="68">
        <v>555</v>
      </c>
      <c r="M142" s="67">
        <v>99</v>
      </c>
      <c r="N142" s="66">
        <v>99</v>
      </c>
      <c r="O142" s="65" t="s">
        <v>16</v>
      </c>
      <c r="P142" s="64" t="s">
        <v>17</v>
      </c>
      <c r="Q142" s="151"/>
      <c r="R142" s="151"/>
      <c r="S142" s="151"/>
      <c r="T142" s="151"/>
      <c r="U142" s="151"/>
      <c r="V142" s="152"/>
      <c r="W142" s="63">
        <v>0</v>
      </c>
      <c r="X142" s="134">
        <v>97.7</v>
      </c>
      <c r="Y142" s="134">
        <v>191.2</v>
      </c>
      <c r="Z142" s="153" t="s">
        <v>0</v>
      </c>
      <c r="AA142" s="153"/>
      <c r="AB142" s="153"/>
      <c r="AC142" s="153"/>
      <c r="AD142" s="153"/>
      <c r="AE142" s="153"/>
      <c r="AF142" s="153"/>
      <c r="AG142" s="153"/>
      <c r="AH142" s="153"/>
      <c r="AI142" s="153"/>
      <c r="AJ142" s="153"/>
      <c r="AK142" s="153"/>
      <c r="AL142" s="153"/>
      <c r="AM142" s="153"/>
      <c r="AN142" s="153"/>
      <c r="AO142" s="153"/>
      <c r="AP142" s="153"/>
      <c r="AQ142" s="153"/>
      <c r="AR142" s="153"/>
      <c r="AS142" s="153"/>
      <c r="AT142" s="153"/>
      <c r="AU142" s="62">
        <v>156</v>
      </c>
      <c r="AV142" s="53" t="s">
        <v>3</v>
      </c>
      <c r="AW142" s="2"/>
    </row>
    <row r="143" spans="1:49" ht="11.25" customHeight="1" thickBot="1" x14ac:dyDescent="0.25">
      <c r="A143" s="61"/>
      <c r="B143" s="156" t="s">
        <v>15</v>
      </c>
      <c r="C143" s="156"/>
      <c r="D143" s="156"/>
      <c r="E143" s="156"/>
      <c r="F143" s="156"/>
      <c r="G143" s="156"/>
      <c r="H143" s="156"/>
      <c r="I143" s="156"/>
      <c r="J143" s="156"/>
      <c r="K143" s="157"/>
      <c r="L143" s="60">
        <v>555</v>
      </c>
      <c r="M143" s="59">
        <v>99</v>
      </c>
      <c r="N143" s="58">
        <v>99</v>
      </c>
      <c r="O143" s="57" t="s">
        <v>16</v>
      </c>
      <c r="P143" s="56" t="s">
        <v>15</v>
      </c>
      <c r="Q143" s="158"/>
      <c r="R143" s="158"/>
      <c r="S143" s="158"/>
      <c r="T143" s="158"/>
      <c r="U143" s="158"/>
      <c r="V143" s="159"/>
      <c r="W143" s="55">
        <v>0</v>
      </c>
      <c r="X143" s="135">
        <v>97.7</v>
      </c>
      <c r="Y143" s="135">
        <v>191.2</v>
      </c>
      <c r="Z143" s="160" t="s">
        <v>0</v>
      </c>
      <c r="AA143" s="160"/>
      <c r="AB143" s="160"/>
      <c r="AC143" s="160"/>
      <c r="AD143" s="160"/>
      <c r="AE143" s="160"/>
      <c r="AF143" s="160"/>
      <c r="AG143" s="160"/>
      <c r="AH143" s="160"/>
      <c r="AI143" s="160"/>
      <c r="AJ143" s="160"/>
      <c r="AK143" s="160"/>
      <c r="AL143" s="160"/>
      <c r="AM143" s="160"/>
      <c r="AN143" s="160"/>
      <c r="AO143" s="160"/>
      <c r="AP143" s="160"/>
      <c r="AQ143" s="160"/>
      <c r="AR143" s="160"/>
      <c r="AS143" s="160"/>
      <c r="AT143" s="160"/>
      <c r="AU143" s="54">
        <v>156</v>
      </c>
      <c r="AV143" s="53" t="s">
        <v>3</v>
      </c>
      <c r="AW143" s="2"/>
    </row>
    <row r="144" spans="1:49" ht="409.6" hidden="1" customHeight="1" x14ac:dyDescent="0.2">
      <c r="A144" s="35"/>
      <c r="B144" s="52"/>
      <c r="C144" s="50" t="s">
        <v>14</v>
      </c>
      <c r="D144" s="50"/>
      <c r="E144" s="50"/>
      <c r="F144" s="50"/>
      <c r="G144" s="50"/>
      <c r="H144" s="51" t="s">
        <v>10</v>
      </c>
      <c r="I144" s="50"/>
      <c r="J144" s="49" t="s">
        <v>13</v>
      </c>
      <c r="K144" s="48"/>
      <c r="L144" s="46">
        <v>555</v>
      </c>
      <c r="M144" s="46">
        <v>0</v>
      </c>
      <c r="N144" s="46">
        <v>0</v>
      </c>
      <c r="O144" s="46" t="s">
        <v>12</v>
      </c>
      <c r="P144" s="46" t="s">
        <v>11</v>
      </c>
      <c r="Q144" s="46"/>
      <c r="R144" s="46"/>
      <c r="S144" s="46"/>
      <c r="T144" s="47"/>
      <c r="U144" s="46"/>
      <c r="V144" s="45"/>
      <c r="W144" s="44">
        <v>12968011</v>
      </c>
      <c r="X144" s="136">
        <v>4978.8</v>
      </c>
      <c r="Y144" s="137">
        <v>5918.4</v>
      </c>
      <c r="Z144" s="43"/>
      <c r="AA144" s="42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  <c r="AO144" s="40"/>
      <c r="AP144" s="40"/>
      <c r="AQ144" s="40"/>
      <c r="AR144" s="39"/>
      <c r="AS144" s="38"/>
      <c r="AT144" s="37"/>
      <c r="AU144" s="26">
        <v>156</v>
      </c>
      <c r="AV144" s="36" t="s">
        <v>3</v>
      </c>
      <c r="AW144" s="35"/>
    </row>
    <row r="145" spans="1:49" ht="11.25" customHeight="1" thickBot="1" x14ac:dyDescent="0.25">
      <c r="A145" s="6"/>
      <c r="B145" s="34" t="s">
        <v>10</v>
      </c>
      <c r="C145" s="33"/>
      <c r="D145" s="33"/>
      <c r="E145" s="33"/>
      <c r="F145" s="33"/>
      <c r="G145" s="33"/>
      <c r="H145" s="32"/>
      <c r="I145" s="31"/>
      <c r="J145" s="30"/>
      <c r="K145" s="30"/>
      <c r="L145" s="30"/>
      <c r="M145" s="30"/>
      <c r="N145" s="30"/>
      <c r="O145" s="30"/>
      <c r="P145" s="30"/>
      <c r="Q145" s="29"/>
      <c r="R145" s="30"/>
      <c r="S145" s="29"/>
      <c r="T145" s="29"/>
      <c r="U145" s="28"/>
      <c r="V145" s="27"/>
      <c r="W145" s="132">
        <f>12968011/1000</f>
        <v>12968.011</v>
      </c>
      <c r="X145" s="138">
        <v>4978.8</v>
      </c>
      <c r="Y145" s="139">
        <v>5918.4</v>
      </c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5"/>
      <c r="AM145" s="10"/>
      <c r="AN145" s="10"/>
      <c r="AO145" s="10"/>
      <c r="AP145" s="10"/>
      <c r="AQ145" s="2"/>
      <c r="AR145" s="2"/>
      <c r="AS145" s="2"/>
      <c r="AT145" s="2"/>
      <c r="AU145" s="2"/>
      <c r="AV145" s="2"/>
      <c r="AW145" s="2"/>
    </row>
    <row r="146" spans="1:49" ht="2.25" customHeight="1" x14ac:dyDescent="0.2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10"/>
      <c r="AN146" s="10"/>
      <c r="AO146" s="10"/>
      <c r="AP146" s="10"/>
      <c r="AQ146" s="2"/>
      <c r="AR146" s="2"/>
      <c r="AS146" s="2"/>
      <c r="AT146" s="2"/>
      <c r="AU146" s="2"/>
      <c r="AV146" s="2"/>
      <c r="AW146" s="2"/>
    </row>
    <row r="147" spans="1:49" ht="409.6" hidden="1" customHeight="1" x14ac:dyDescent="0.2">
      <c r="A147" s="6" t="s">
        <v>9</v>
      </c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7" t="s">
        <v>8</v>
      </c>
      <c r="R147" s="6"/>
      <c r="S147" s="6"/>
      <c r="T147" s="6"/>
      <c r="U147" s="7"/>
      <c r="V147" s="7"/>
      <c r="W147" s="7"/>
      <c r="X147" s="24"/>
      <c r="Y147" s="7"/>
      <c r="Z147" s="7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6"/>
      <c r="AN147" s="6" t="s">
        <v>7</v>
      </c>
      <c r="AO147" s="6"/>
      <c r="AP147" s="6"/>
      <c r="AQ147" s="6"/>
      <c r="AR147" s="6"/>
      <c r="AS147" s="6"/>
      <c r="AT147" s="6"/>
      <c r="AU147" s="6"/>
      <c r="AV147" s="6"/>
      <c r="AW147" s="2"/>
    </row>
    <row r="148" spans="1:49" ht="409.6" hidden="1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3" t="s">
        <v>1</v>
      </c>
      <c r="R148" s="2"/>
      <c r="S148" s="16"/>
      <c r="T148" s="22"/>
      <c r="U148" s="3"/>
      <c r="V148" s="21"/>
      <c r="W148" s="21"/>
      <c r="X148" s="6"/>
      <c r="Y148" s="21"/>
      <c r="Z148" s="21"/>
      <c r="AA148" s="20"/>
      <c r="AB148" s="20"/>
      <c r="AC148" s="20"/>
      <c r="AD148" s="6"/>
      <c r="AE148" s="20"/>
      <c r="AF148" s="20"/>
      <c r="AG148" s="20"/>
      <c r="AH148" s="20"/>
      <c r="AI148" s="20"/>
      <c r="AJ148" s="20"/>
      <c r="AK148" s="20"/>
      <c r="AL148" s="20"/>
      <c r="AM148" s="16"/>
      <c r="AN148" s="18"/>
      <c r="AO148" s="18"/>
      <c r="AP148" s="18"/>
      <c r="AQ148" s="16"/>
      <c r="AR148" s="16"/>
      <c r="AS148" s="16"/>
      <c r="AT148" s="16"/>
      <c r="AU148" s="16"/>
      <c r="AV148" s="16"/>
      <c r="AW148" s="2"/>
    </row>
    <row r="149" spans="1:49" ht="409.6" hidden="1" customHeight="1" x14ac:dyDescent="0.2">
      <c r="A149" s="2" t="s">
        <v>3</v>
      </c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19" t="s">
        <v>3</v>
      </c>
      <c r="R149" s="2"/>
      <c r="S149" s="2"/>
      <c r="T149" s="2"/>
      <c r="U149" s="19"/>
      <c r="V149" s="19"/>
      <c r="W149" s="19"/>
      <c r="X149" s="2"/>
      <c r="Y149" s="19"/>
      <c r="Z149" s="19"/>
      <c r="AA149" s="2"/>
      <c r="AB149" s="2"/>
      <c r="AC149" s="2"/>
      <c r="AD149" s="2"/>
      <c r="AE149" s="2"/>
      <c r="AF149" s="2"/>
      <c r="AG149" s="2"/>
      <c r="AH149" s="2"/>
      <c r="AI149" s="2"/>
      <c r="AJ149" s="6" t="s">
        <v>6</v>
      </c>
      <c r="AK149" s="2"/>
      <c r="AL149" s="16"/>
      <c r="AM149" s="16"/>
      <c r="AN149" s="18"/>
      <c r="AO149" s="18"/>
      <c r="AP149" s="18"/>
      <c r="AQ149" s="16"/>
      <c r="AR149" s="16"/>
      <c r="AS149" s="16"/>
      <c r="AT149" s="16"/>
      <c r="AU149" s="16"/>
      <c r="AV149" s="2"/>
      <c r="AW149" s="2"/>
    </row>
    <row r="150" spans="1:49" ht="409.6" hidden="1" customHeight="1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7" t="s">
        <v>1</v>
      </c>
      <c r="R150" s="15"/>
      <c r="S150" s="16"/>
      <c r="T150" s="15"/>
      <c r="U150" s="3"/>
      <c r="V150" s="3"/>
      <c r="W150" s="3"/>
      <c r="X150" s="14"/>
      <c r="Y150" s="3"/>
      <c r="Z150" s="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2"/>
      <c r="AK150" s="12"/>
      <c r="AL150" s="11"/>
      <c r="AM150" s="2"/>
      <c r="AN150" s="6" t="s">
        <v>5</v>
      </c>
      <c r="AO150" s="10"/>
      <c r="AP150" s="10"/>
      <c r="AQ150" s="2"/>
      <c r="AR150" s="2"/>
      <c r="AS150" s="2"/>
      <c r="AT150" s="2"/>
      <c r="AU150" s="2"/>
      <c r="AV150" s="2"/>
      <c r="AW150" s="2"/>
    </row>
    <row r="151" spans="1:49" ht="409.6" hidden="1" customHeight="1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9"/>
      <c r="Y151" s="6"/>
      <c r="Z151" s="6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2"/>
    </row>
    <row r="152" spans="1:49" ht="409.6" hidden="1" customHeight="1" x14ac:dyDescent="0.2">
      <c r="A152" s="6" t="s">
        <v>4</v>
      </c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8" t="s">
        <v>3</v>
      </c>
      <c r="R152" s="6"/>
      <c r="S152" s="6"/>
      <c r="T152" s="6"/>
      <c r="U152" s="7"/>
      <c r="V152" s="7"/>
      <c r="W152" s="7"/>
      <c r="X152" s="6"/>
      <c r="Y152" s="7"/>
      <c r="Z152" s="7"/>
      <c r="AA152" s="6"/>
      <c r="AB152" s="6"/>
      <c r="AC152" s="6"/>
      <c r="AD152" s="6"/>
      <c r="AE152" s="6"/>
      <c r="AF152" s="6"/>
      <c r="AG152" s="6"/>
      <c r="AH152" s="6"/>
      <c r="AI152" s="6"/>
      <c r="AJ152" s="6" t="s">
        <v>2</v>
      </c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2"/>
    </row>
    <row r="153" spans="1:49" ht="15.75" customHeight="1" x14ac:dyDescent="0.2">
      <c r="A153" s="2"/>
      <c r="B153" s="2"/>
      <c r="C153" s="2"/>
      <c r="D153" s="2"/>
      <c r="E153" s="2"/>
      <c r="F153" s="2"/>
      <c r="G153" s="2"/>
      <c r="H153" s="5"/>
      <c r="I153" s="2"/>
      <c r="J153" s="2"/>
      <c r="K153" s="2"/>
      <c r="L153" s="2"/>
      <c r="M153" s="2"/>
      <c r="N153" s="2"/>
      <c r="O153" s="2"/>
      <c r="P153" s="2"/>
      <c r="Q153" s="4" t="s">
        <v>1</v>
      </c>
      <c r="R153" s="2"/>
      <c r="S153" s="2"/>
      <c r="T153" s="2"/>
      <c r="U153" s="3"/>
      <c r="V153" s="3"/>
      <c r="W153" s="3"/>
      <c r="X153" s="2"/>
      <c r="Y153" s="3"/>
      <c r="Z153" s="3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</row>
    <row r="154" spans="1:49" ht="0.75" customHeight="1" x14ac:dyDescent="0.2">
      <c r="A154" s="2" t="s">
        <v>0</v>
      </c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</row>
  </sheetData>
  <mergeCells count="394">
    <mergeCell ref="B143:K143"/>
    <mergeCell ref="Q143:V143"/>
    <mergeCell ref="Z143:AT143"/>
    <mergeCell ref="B135:K135"/>
    <mergeCell ref="Q135:V135"/>
    <mergeCell ref="Z135:AT135"/>
    <mergeCell ref="B137:K137"/>
    <mergeCell ref="Q137:V137"/>
    <mergeCell ref="Z137:AT137"/>
    <mergeCell ref="B136:K136"/>
    <mergeCell ref="B142:K142"/>
    <mergeCell ref="Q142:V142"/>
    <mergeCell ref="Z142:AT142"/>
    <mergeCell ref="B114:K114"/>
    <mergeCell ref="Q114:V114"/>
    <mergeCell ref="Z114:AT114"/>
    <mergeCell ref="Z113:AT113"/>
    <mergeCell ref="B126:K126"/>
    <mergeCell ref="Q126:V126"/>
    <mergeCell ref="Z126:AT126"/>
    <mergeCell ref="B128:K128"/>
    <mergeCell ref="Q128:V128"/>
    <mergeCell ref="Z128:AT128"/>
    <mergeCell ref="Z127:AT127"/>
    <mergeCell ref="B119:K119"/>
    <mergeCell ref="Q119:V119"/>
    <mergeCell ref="Z119:AT119"/>
    <mergeCell ref="B125:K125"/>
    <mergeCell ref="Q125:V125"/>
    <mergeCell ref="Z125:AT125"/>
    <mergeCell ref="B120:K120"/>
    <mergeCell ref="Q120:V120"/>
    <mergeCell ref="Z120:AT120"/>
    <mergeCell ref="Q124:V124"/>
    <mergeCell ref="Z116:AT116"/>
    <mergeCell ref="B117:K117"/>
    <mergeCell ref="Q117:V117"/>
    <mergeCell ref="B109:K109"/>
    <mergeCell ref="Q109:V109"/>
    <mergeCell ref="Z109:AT109"/>
    <mergeCell ref="B108:K108"/>
    <mergeCell ref="Q108:V108"/>
    <mergeCell ref="Z108:AT108"/>
    <mergeCell ref="B111:K111"/>
    <mergeCell ref="Q111:V111"/>
    <mergeCell ref="Z111:AT111"/>
    <mergeCell ref="Z49:AT49"/>
    <mergeCell ref="B48:K48"/>
    <mergeCell ref="Q48:V48"/>
    <mergeCell ref="B78:K78"/>
    <mergeCell ref="Q78:V78"/>
    <mergeCell ref="Z78:AT78"/>
    <mergeCell ref="B81:K81"/>
    <mergeCell ref="Q81:V81"/>
    <mergeCell ref="Z81:AT81"/>
    <mergeCell ref="B79:K79"/>
    <mergeCell ref="Q79:V79"/>
    <mergeCell ref="Z79:AT79"/>
    <mergeCell ref="B39:K39"/>
    <mergeCell ref="Q39:V39"/>
    <mergeCell ref="Z39:AT39"/>
    <mergeCell ref="B38:K38"/>
    <mergeCell ref="Q38:V38"/>
    <mergeCell ref="Z38:AT38"/>
    <mergeCell ref="B42:K42"/>
    <mergeCell ref="Z134:AT134"/>
    <mergeCell ref="B127:K127"/>
    <mergeCell ref="Q127:V127"/>
    <mergeCell ref="Q42:V42"/>
    <mergeCell ref="Z42:AT42"/>
    <mergeCell ref="B44:K44"/>
    <mergeCell ref="Q44:V44"/>
    <mergeCell ref="Z44:AT44"/>
    <mergeCell ref="B43:K43"/>
    <mergeCell ref="Q43:V43"/>
    <mergeCell ref="Z43:AT43"/>
    <mergeCell ref="Z46:AT46"/>
    <mergeCell ref="B46:K46"/>
    <mergeCell ref="Q46:V46"/>
    <mergeCell ref="B51:K51"/>
    <mergeCell ref="Q51:V51"/>
    <mergeCell ref="Z51:AT51"/>
    <mergeCell ref="B20:K20"/>
    <mergeCell ref="Q20:V20"/>
    <mergeCell ref="Z20:AT20"/>
    <mergeCell ref="B23:K23"/>
    <mergeCell ref="Q23:V23"/>
    <mergeCell ref="Z23:AT23"/>
    <mergeCell ref="B37:K37"/>
    <mergeCell ref="Q37:V37"/>
    <mergeCell ref="Z37:AT37"/>
    <mergeCell ref="B129:K129"/>
    <mergeCell ref="Q129:V129"/>
    <mergeCell ref="Z129:AT129"/>
    <mergeCell ref="Q136:V136"/>
    <mergeCell ref="Z136:AT136"/>
    <mergeCell ref="B130:K130"/>
    <mergeCell ref="Q130:V130"/>
    <mergeCell ref="Z130:AT130"/>
    <mergeCell ref="B133:K133"/>
    <mergeCell ref="Q133:V133"/>
    <mergeCell ref="Z133:AT133"/>
    <mergeCell ref="B132:K132"/>
    <mergeCell ref="Q132:V132"/>
    <mergeCell ref="Z132:AT132"/>
    <mergeCell ref="B134:K134"/>
    <mergeCell ref="Q134:V134"/>
    <mergeCell ref="B101:K101"/>
    <mergeCell ref="Q101:V101"/>
    <mergeCell ref="Z101:AT101"/>
    <mergeCell ref="B100:K100"/>
    <mergeCell ref="Q100:V100"/>
    <mergeCell ref="Z100:AT100"/>
    <mergeCell ref="B110:K110"/>
    <mergeCell ref="Q110:V110"/>
    <mergeCell ref="Z110:AT110"/>
    <mergeCell ref="B103:K103"/>
    <mergeCell ref="Q103:V103"/>
    <mergeCell ref="Z103:AT103"/>
    <mergeCell ref="B106:K106"/>
    <mergeCell ref="Q106:V106"/>
    <mergeCell ref="Z106:AT106"/>
    <mergeCell ref="B102:K102"/>
    <mergeCell ref="Q102:V102"/>
    <mergeCell ref="Z102:AT102"/>
    <mergeCell ref="B104:K104"/>
    <mergeCell ref="Q104:V104"/>
    <mergeCell ref="Z104:AT104"/>
    <mergeCell ref="B107:K107"/>
    <mergeCell ref="Q107:V107"/>
    <mergeCell ref="Z107:AT107"/>
    <mergeCell ref="B90:K90"/>
    <mergeCell ref="Q90:V90"/>
    <mergeCell ref="Z90:AT90"/>
    <mergeCell ref="B85:K85"/>
    <mergeCell ref="Q85:V85"/>
    <mergeCell ref="Z85:AT85"/>
    <mergeCell ref="B86:K86"/>
    <mergeCell ref="B99:K99"/>
    <mergeCell ref="Q99:V99"/>
    <mergeCell ref="Z99:AT99"/>
    <mergeCell ref="B91:K91"/>
    <mergeCell ref="Q91:V91"/>
    <mergeCell ref="Z91:AT91"/>
    <mergeCell ref="B94:K94"/>
    <mergeCell ref="Q94:V94"/>
    <mergeCell ref="Z94:AT94"/>
    <mergeCell ref="Z93:AT93"/>
    <mergeCell ref="Q92:V92"/>
    <mergeCell ref="Z92:AT92"/>
    <mergeCell ref="B98:K98"/>
    <mergeCell ref="Q98:V98"/>
    <mergeCell ref="Z98:AT98"/>
    <mergeCell ref="B88:K88"/>
    <mergeCell ref="Q88:V88"/>
    <mergeCell ref="B141:K141"/>
    <mergeCell ref="Q141:V141"/>
    <mergeCell ref="Z141:AT141"/>
    <mergeCell ref="B118:K118"/>
    <mergeCell ref="Q118:V118"/>
    <mergeCell ref="Z118:AT118"/>
    <mergeCell ref="B124:K124"/>
    <mergeCell ref="Q35:V35"/>
    <mergeCell ref="Z35:AT35"/>
    <mergeCell ref="B41:K41"/>
    <mergeCell ref="Q41:V41"/>
    <mergeCell ref="Z41:AT41"/>
    <mergeCell ref="B59:K59"/>
    <mergeCell ref="Q59:V59"/>
    <mergeCell ref="B73:K73"/>
    <mergeCell ref="Q73:V73"/>
    <mergeCell ref="Z73:AT73"/>
    <mergeCell ref="B77:K77"/>
    <mergeCell ref="Q77:V77"/>
    <mergeCell ref="Z77:AT77"/>
    <mergeCell ref="B74:K74"/>
    <mergeCell ref="Q74:V74"/>
    <mergeCell ref="Z74:AT74"/>
    <mergeCell ref="Z76:AT76"/>
    <mergeCell ref="B49:K49"/>
    <mergeCell ref="Q49:V49"/>
    <mergeCell ref="B83:K83"/>
    <mergeCell ref="Z112:AT112"/>
    <mergeCell ref="Z105:AT105"/>
    <mergeCell ref="B93:K93"/>
    <mergeCell ref="Q93:V93"/>
    <mergeCell ref="Z28:AT28"/>
    <mergeCell ref="Q131:V131"/>
    <mergeCell ref="Z131:AT131"/>
    <mergeCell ref="B31:K31"/>
    <mergeCell ref="Q31:V31"/>
    <mergeCell ref="Z31:AT31"/>
    <mergeCell ref="B28:K28"/>
    <mergeCell ref="Q28:V28"/>
    <mergeCell ref="Z59:AT59"/>
    <mergeCell ref="B65:K65"/>
    <mergeCell ref="Q65:V65"/>
    <mergeCell ref="Z65:AT65"/>
    <mergeCell ref="B71:K71"/>
    <mergeCell ref="Q71:V71"/>
    <mergeCell ref="Z71:AT71"/>
    <mergeCell ref="Q63:V63"/>
    <mergeCell ref="Z63:AT63"/>
    <mergeCell ref="B52:K52"/>
    <mergeCell ref="Q52:V52"/>
    <mergeCell ref="Z52:AT52"/>
    <mergeCell ref="B105:K105"/>
    <mergeCell ref="Q105:V105"/>
    <mergeCell ref="B19:K19"/>
    <mergeCell ref="Q19:V19"/>
    <mergeCell ref="Z19:AT19"/>
    <mergeCell ref="B22:K22"/>
    <mergeCell ref="Q22:V22"/>
    <mergeCell ref="B27:K27"/>
    <mergeCell ref="Q27:V27"/>
    <mergeCell ref="Z27:AT27"/>
    <mergeCell ref="B34:K34"/>
    <mergeCell ref="Q34:V34"/>
    <mergeCell ref="Z34:AT34"/>
    <mergeCell ref="B36:K36"/>
    <mergeCell ref="Q36:V36"/>
    <mergeCell ref="Z36:AT36"/>
    <mergeCell ref="B35:K35"/>
    <mergeCell ref="Q45:V45"/>
    <mergeCell ref="Z45:AT45"/>
    <mergeCell ref="Q40:V40"/>
    <mergeCell ref="Z40:AT40"/>
    <mergeCell ref="B56:K56"/>
    <mergeCell ref="Q56:V56"/>
    <mergeCell ref="Z56:AT56"/>
    <mergeCell ref="Q58:V58"/>
    <mergeCell ref="Z58:AT58"/>
    <mergeCell ref="B64:K64"/>
    <mergeCell ref="Q64:V64"/>
    <mergeCell ref="Z64:AT64"/>
    <mergeCell ref="B70:K70"/>
    <mergeCell ref="Z62:AT62"/>
    <mergeCell ref="B63:K63"/>
    <mergeCell ref="B69:K69"/>
    <mergeCell ref="B57:K57"/>
    <mergeCell ref="Q57:V57"/>
    <mergeCell ref="Z57:AT57"/>
    <mergeCell ref="Z88:AT88"/>
    <mergeCell ref="B76:K76"/>
    <mergeCell ref="Q76:V76"/>
    <mergeCell ref="B140:K140"/>
    <mergeCell ref="Q140:V140"/>
    <mergeCell ref="Z140:AT140"/>
    <mergeCell ref="B18:K18"/>
    <mergeCell ref="Q18:V18"/>
    <mergeCell ref="Z18:AT18"/>
    <mergeCell ref="B21:K21"/>
    <mergeCell ref="Q21:V21"/>
    <mergeCell ref="Z21:AT21"/>
    <mergeCell ref="B26:K26"/>
    <mergeCell ref="B45:K45"/>
    <mergeCell ref="B30:K30"/>
    <mergeCell ref="Q30:V30"/>
    <mergeCell ref="Z30:AT30"/>
    <mergeCell ref="B33:K33"/>
    <mergeCell ref="Q33:V33"/>
    <mergeCell ref="Z33:AT33"/>
    <mergeCell ref="B32:K32"/>
    <mergeCell ref="Q32:V32"/>
    <mergeCell ref="B116:K116"/>
    <mergeCell ref="Q116:V116"/>
    <mergeCell ref="B97:K97"/>
    <mergeCell ref="Q97:V97"/>
    <mergeCell ref="Z97:AT97"/>
    <mergeCell ref="B112:K112"/>
    <mergeCell ref="B139:K139"/>
    <mergeCell ref="Q139:V139"/>
    <mergeCell ref="Z139:AT139"/>
    <mergeCell ref="B123:K123"/>
    <mergeCell ref="Q123:V123"/>
    <mergeCell ref="Z123:AT123"/>
    <mergeCell ref="B131:K131"/>
    <mergeCell ref="B138:K138"/>
    <mergeCell ref="Q138:V138"/>
    <mergeCell ref="Z138:AT138"/>
    <mergeCell ref="B122:K122"/>
    <mergeCell ref="Q122:V122"/>
    <mergeCell ref="Z122:AT122"/>
    <mergeCell ref="Z124:AT124"/>
    <mergeCell ref="B113:K113"/>
    <mergeCell ref="Q113:V113"/>
    <mergeCell ref="Q112:V112"/>
    <mergeCell ref="B121:K121"/>
    <mergeCell ref="Q121:V121"/>
    <mergeCell ref="Z121:AT121"/>
    <mergeCell ref="Z117:AT117"/>
    <mergeCell ref="B16:K16"/>
    <mergeCell ref="Q16:V16"/>
    <mergeCell ref="Z16:AT16"/>
    <mergeCell ref="B24:K24"/>
    <mergeCell ref="Q24:V24"/>
    <mergeCell ref="Z24:AT24"/>
    <mergeCell ref="B53:K53"/>
    <mergeCell ref="Q53:V53"/>
    <mergeCell ref="Z53:AT53"/>
    <mergeCell ref="B61:K61"/>
    <mergeCell ref="Q61:V61"/>
    <mergeCell ref="Z61:AT61"/>
    <mergeCell ref="B55:K55"/>
    <mergeCell ref="Q55:V55"/>
    <mergeCell ref="Z55:AT55"/>
    <mergeCell ref="B58:K58"/>
    <mergeCell ref="B67:K67"/>
    <mergeCell ref="Q67:V67"/>
    <mergeCell ref="B95:K95"/>
    <mergeCell ref="Q95:V95"/>
    <mergeCell ref="Z95:AT95"/>
    <mergeCell ref="B89:K89"/>
    <mergeCell ref="Q89:V89"/>
    <mergeCell ref="Z89:AT89"/>
    <mergeCell ref="B92:K92"/>
    <mergeCell ref="B47:K47"/>
    <mergeCell ref="B115:K115"/>
    <mergeCell ref="Q115:V115"/>
    <mergeCell ref="Z115:AT115"/>
    <mergeCell ref="Z67:AT67"/>
    <mergeCell ref="B87:K87"/>
    <mergeCell ref="Q87:V87"/>
    <mergeCell ref="Z87:AT87"/>
    <mergeCell ref="B68:K68"/>
    <mergeCell ref="Q68:V68"/>
    <mergeCell ref="Z68:AT68"/>
    <mergeCell ref="B75:K75"/>
    <mergeCell ref="B96:K96"/>
    <mergeCell ref="Q96:V96"/>
    <mergeCell ref="Z96:AT96"/>
    <mergeCell ref="Z48:AT48"/>
    <mergeCell ref="B54:K54"/>
    <mergeCell ref="B66:K66"/>
    <mergeCell ref="Q66:V66"/>
    <mergeCell ref="Z66:AT66"/>
    <mergeCell ref="B62:K62"/>
    <mergeCell ref="Q62:V62"/>
    <mergeCell ref="Q86:V86"/>
    <mergeCell ref="Z86:AT86"/>
    <mergeCell ref="Q75:V75"/>
    <mergeCell ref="Z75:AT75"/>
    <mergeCell ref="B82:K82"/>
    <mergeCell ref="Q82:V82"/>
    <mergeCell ref="Z82:AT82"/>
    <mergeCell ref="Q69:V69"/>
    <mergeCell ref="Z69:AT69"/>
    <mergeCell ref="B72:K72"/>
    <mergeCell ref="Q72:V72"/>
    <mergeCell ref="Z72:AT72"/>
    <mergeCell ref="Q70:V70"/>
    <mergeCell ref="Z70:AT70"/>
    <mergeCell ref="B84:K84"/>
    <mergeCell ref="Q84:V84"/>
    <mergeCell ref="Z84:AT84"/>
    <mergeCell ref="Q83:V83"/>
    <mergeCell ref="Z83:AT83"/>
    <mergeCell ref="B80:K80"/>
    <mergeCell ref="Q80:V80"/>
    <mergeCell ref="Z80:AT80"/>
    <mergeCell ref="Q47:V47"/>
    <mergeCell ref="Z47:AT47"/>
    <mergeCell ref="B17:K17"/>
    <mergeCell ref="Q17:V17"/>
    <mergeCell ref="B60:K60"/>
    <mergeCell ref="Q60:V60"/>
    <mergeCell ref="Z60:AT60"/>
    <mergeCell ref="Z29:AT29"/>
    <mergeCell ref="Q26:V26"/>
    <mergeCell ref="Z26:AT26"/>
    <mergeCell ref="Z22:AT22"/>
    <mergeCell ref="Q54:V54"/>
    <mergeCell ref="Z54:AT54"/>
    <mergeCell ref="Z17:AT17"/>
    <mergeCell ref="B25:K25"/>
    <mergeCell ref="Q25:V25"/>
    <mergeCell ref="Z25:AT25"/>
    <mergeCell ref="B29:K29"/>
    <mergeCell ref="Q29:V29"/>
    <mergeCell ref="Z32:AT32"/>
    <mergeCell ref="B40:K40"/>
    <mergeCell ref="B50:K50"/>
    <mergeCell ref="Q50:V50"/>
    <mergeCell ref="Z50:AT50"/>
    <mergeCell ref="AM3:AN3"/>
    <mergeCell ref="AM4:AN4"/>
    <mergeCell ref="M2:W6"/>
    <mergeCell ref="M1:Y1"/>
    <mergeCell ref="H8:W9"/>
    <mergeCell ref="Z12:Z13"/>
    <mergeCell ref="W12:W13"/>
    <mergeCell ref="B15:K15"/>
    <mergeCell ref="Q15:V15"/>
    <mergeCell ref="Z15:AT15"/>
  </mergeCells>
  <printOptions gridLines="1"/>
  <pageMargins left="0.75" right="0.75" top="1" bottom="1" header="0.5" footer="0.5"/>
  <pageSetup paperSize="9" scale="65" fitToHeight="0" orientation="portrait" r:id="rId1"/>
  <headerFooter differentFirst="1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OTriguba</cp:lastModifiedBy>
  <cp:lastPrinted>2019-09-12T04:34:49Z</cp:lastPrinted>
  <dcterms:created xsi:type="dcterms:W3CDTF">2019-09-10T03:48:21Z</dcterms:created>
  <dcterms:modified xsi:type="dcterms:W3CDTF">2019-09-12T04:35:47Z</dcterms:modified>
</cp:coreProperties>
</file>